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Handleiding" sheetId="1" state="visible" r:id="rId1"/>
    <sheet xmlns:r="http://schemas.openxmlformats.org/officeDocument/2006/relationships" name="Instellingen" sheetId="2" state="visible" r:id="rId2"/>
    <sheet xmlns:r="http://schemas.openxmlformats.org/officeDocument/2006/relationships" name="Team" sheetId="3" state="visible" r:id="rId3"/>
    <sheet xmlns:r="http://schemas.openxmlformats.org/officeDocument/2006/relationships" name="Afwezigheden" sheetId="4" state="visible" r:id="rId4"/>
    <sheet xmlns:r="http://schemas.openxmlformats.org/officeDocument/2006/relationships" name="Feestdagen" sheetId="5" state="visible" r:id="rId5"/>
    <sheet xmlns:r="http://schemas.openxmlformats.org/officeDocument/2006/relationships" name="Dienstrooster" sheetId="6" state="visible" r:id="rId6"/>
    <sheet xmlns:r="http://schemas.openxmlformats.org/officeDocument/2006/relationships" name="Tellers" sheetId="7" state="visible" r:id="rId7"/>
  </sheets>
  <definedNames>
    <definedName name="AbsAu">'Afwezigheden'!$C$2:$C$61</definedName>
    <definedName name="AbsDu">'Afwezigheden'!$B$2:$B$61</definedName>
    <definedName name="AbsMed">'Afwezigheden'!$A$2:$A$61</definedName>
    <definedName name="Debut">'Instellingen'!$B$2</definedName>
    <definedName name="Feries">'Feestdagen'!$A$2:$A$51</definedName>
    <definedName name="Medecins">'Team'!$A$2:$A$31</definedName>
    <definedName name="Quotites">'Team'!$B$2:$B$31</definedName>
    <definedName name="_xlnm._FilterDatabase" localSheetId="5" hidden="1">'Dienstrooster'!$A$1:$E$367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ddd dd/mm/yyyy"/>
    <numFmt numFmtId="166" formatCode="0.0"/>
    <numFmt numFmtId="167" formatCode="+0.0;-0.0;0.0"/>
  </numFmts>
  <fonts count="9">
    <font>
      <name val="Calibri"/>
      <family val="2"/>
      <color theme="1"/>
      <sz val="11"/>
      <scheme val="minor"/>
    </font>
    <font>
      <name val="Calibri"/>
      <family val="2"/>
      <b val="1"/>
      <color rgb="FF0B1F44"/>
      <sz val="16"/>
      <scheme val="minor"/>
    </font>
    <font>
      <name val="Calibri"/>
      <family val="2"/>
      <color rgb="FF5B6470"/>
      <sz val="11"/>
      <scheme val="minor"/>
    </font>
    <font>
      <name val="Calibri"/>
      <family val="2"/>
      <b val="1"/>
      <color rgb="FF0B1F44"/>
      <sz val="11"/>
      <scheme val="minor"/>
    </font>
    <font>
      <name val="Calibri"/>
      <family val="2"/>
      <color rgb="FF0E7490"/>
      <sz val="11"/>
      <u val="single"/>
      <scheme val="minor"/>
    </font>
    <font>
      <name val="Calibri"/>
      <family val="2"/>
      <color rgb="FF5B6470"/>
      <sz val="10"/>
      <scheme val="minor"/>
    </font>
    <font>
      <name val="Calibri"/>
      <family val="2"/>
      <b val="1"/>
      <color rgb="FFFFFFFF"/>
      <sz val="11"/>
      <scheme val="minor"/>
    </font>
    <font>
      <name val="Calibri"/>
      <family val="2"/>
      <color rgb="FFB42318"/>
      <sz val="11"/>
      <scheme val="minor"/>
    </font>
    <font>
      <name val="Calibri"/>
      <family val="2"/>
      <b val="1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0B1F44"/>
        <bgColor indexed="64"/>
      </patternFill>
    </fill>
    <fill>
      <patternFill patternType="solid">
        <fgColor rgb="FFFFFBEA"/>
        <bgColor indexed="64"/>
      </patternFill>
    </fill>
  </fills>
  <borders count="6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  <border>
      <left/>
      <right/>
      <top style="thin">
        <color rgb="FFD9DDE3"/>
      </top>
      <bottom/>
      <diagonal/>
    </border>
    <border>
      <left/>
      <right style="thin">
        <color rgb="FFD9DDE3"/>
      </right>
      <top style="thin">
        <color rgb="FFD9DDE3"/>
      </top>
      <bottom/>
      <diagonal/>
    </border>
    <border>
      <left/>
      <right/>
      <top style="thin">
        <color rgb="FFD9DDE3"/>
      </top>
      <bottom style="thin">
        <color rgb="FFD9DDE3"/>
      </bottom>
      <diagonal/>
    </border>
    <border>
      <left/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3" borderId="1" pivotButton="0" quotePrefix="0" xfId="0"/>
    <xf numFmtId="0" fontId="0" fillId="3" borderId="1" pivotButton="0" quotePrefix="0" xfId="0"/>
    <xf numFmtId="9" fontId="0" fillId="3" borderId="1" pivotButton="0" quotePrefix="0" xfId="0"/>
    <xf numFmtId="165" fontId="0" fillId="0" borderId="1" pivotButton="0" quotePrefix="0" xfId="0"/>
    <xf numFmtId="0" fontId="7" fillId="0" borderId="1" applyAlignment="1" pivotButton="0" quotePrefix="0" xfId="0">
      <alignment wrapText="1"/>
    </xf>
    <xf numFmtId="9" fontId="0" fillId="0" borderId="1" pivotButton="0" quotePrefix="0" xfId="0"/>
    <xf numFmtId="1" fontId="0" fillId="0" borderId="1" pivotButton="0" quotePrefix="0" xfId="0"/>
    <xf numFmtId="166" fontId="0" fillId="0" borderId="1" pivotButton="0" quotePrefix="0" xfId="0"/>
    <xf numFmtId="167" fontId="8" fillId="0" borderId="1" pivotButton="0" quotePrefix="0" xfId="0"/>
    <xf numFmtId="9" fontId="0" fillId="3" borderId="1" pivotButton="0" quotePrefix="0" xfId="0"/>
    <xf numFmtId="165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9" fontId="0" fillId="0" borderId="1" pivotButton="0" quotePrefix="0" xfId="0"/>
    <xf numFmtId="166" fontId="0" fillId="0" borderId="1" pivotButton="0" quotePrefix="0" xfId="0"/>
    <xf numFmtId="167" fontId="8" fillId="0" borderId="1" pivotButton="0" quotePrefix="0" xfId="0"/>
  </cellXfs>
  <cellStyles count="1">
    <cellStyle name="Normal" xfId="0" builtinId="0"/>
  </cellStyles>
  <dxfs count="4">
    <dxf>
      <fill>
        <patternFill>
          <bgColor rgb="FFE0F2F1"/>
        </patternFill>
      </fill>
    </dxf>
    <dxf>
      <fill>
        <patternFill>
          <bgColor rgb="FFEEF2F7"/>
        </patternFill>
      </fill>
    </dxf>
    <dxf>
      <font>
        <color rgb="FFB42318"/>
      </font>
      <fill>
        <patternFill>
          <bgColor rgb="FFFDE2E1"/>
        </patternFill>
      </fill>
    </dxf>
    <dxf>
      <font>
        <color rgb="FF9A3412"/>
      </font>
      <fill>
        <patternFill>
          <bgColor rgb="FFFFEF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hyperlink" Target="https://biosked.com/nl-nl/?utm_source=sjabloon-dienstrooster&amp;utm_medium=excel&amp;utm_campaign=gids-dienstrooster" TargetMode="External" Id="rId2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1</row>
      <rowOff>0</rowOff>
    </from>
    <to>
      <col>1</col>
      <colOff>1713738</colOff>
      <row>1</row>
      <rowOff>292227</rowOff>
    </to>
    <pic>
      <nvPicPr>
        <cNvPr id="2" name="Picture 1" descr="biosked-logo.png">
          <a:hlinkClick xmlns:a="http://schemas.openxmlformats.org/drawingml/2006/main" xmlns:r="http://schemas.openxmlformats.org/officeDocument/2006/relationships" tooltip="biosked.com" r:id="rId2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314325" y="190500"/>
          <a:ext cx="1713738" cy="29222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iosked.com/nl-nl/gids/dienstrooster-artsen/?utm_source=sjabloon-dienstrooster&amp;utm_medium=excel&amp;utm_campaign=gids-dienstrooster" TargetMode="External" Id="rId1"/><Relationship Type="http://schemas.openxmlformats.org/officeDocument/2006/relationships/hyperlink" Target="https://biosked.com/nl-nl/demo/?utm_source=sjabloon-dienstrooster&amp;utm_medium=excel&amp;utm_campaign=gids-dienstrooster" TargetMode="External" Id="rId2"/><Relationship Type="http://schemas.openxmlformats.org/officeDocument/2006/relationships/hyperlink" Target="https://biosked.com/nl-nl/?utm_source=sjabloon-dienstrooster&amp;utm_medium=excel&amp;utm_campaign=gids-dienstrooster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tabColor rgb="FF0B1F44"/>
    <outlinePr summaryBelow="1" summaryRight="1"/>
    <pageSetUpPr/>
  </sheetPr>
  <dimension ref="A1:C21"/>
  <sheetViews>
    <sheetView showGridLines="0" tabSelected="1" workbookViewId="0">
      <selection activeCell="A1" sqref="A1"/>
    </sheetView>
  </sheetViews>
  <sheetFormatPr baseColWidth="8" defaultRowHeight="15"/>
  <cols>
    <col width="4.7109375" customWidth="1" min="1" max="1"/>
    <col width="26.7109375" customWidth="1" min="2" max="2"/>
    <col width="90.7109375" customWidth="1" min="3" max="3"/>
  </cols>
  <sheetData>
    <row r="1"/>
    <row r="2" ht="30" customHeight="1"/>
    <row r="3"/>
    <row r="4">
      <c r="B4" s="1" t="inlineStr">
        <is>
          <t>Sjabloon dienstrooster voor artsen (Nederland)</t>
        </is>
      </c>
    </row>
    <row r="5">
      <c r="B5" s="2" t="inlineStr">
        <is>
          <t>Gratis sjabloon van BioSked Momentum, zonder macro’s. Voor één afdeling of vakgroep: twee diensten, tellers voor een eerlijke verdeling en automatische controles.</t>
        </is>
      </c>
    </row>
    <row r="6"/>
    <row r="7"/>
    <row r="8" ht="32" customHeight="1">
      <c r="B8" s="3" t="inlineStr">
        <is>
          <t>1. Instellingen</t>
        </is>
      </c>
      <c r="C8" s="2" t="inlineStr">
        <is>
          <t>Vul de begindatum in (het rooster loopt een jaar) en de naam van uw twee diensten, standaard ‘Aanwezigheidsdienst’ en ‘Bereikbaarheidsdienst’ (bijvoorbeeld voorwacht en achterwacht).</t>
        </is>
      </c>
    </row>
    <row r="9" ht="32" customHeight="1">
      <c r="B9" s="3" t="inlineStr">
        <is>
          <t>2. Team</t>
        </is>
      </c>
      <c r="C9" s="2" t="inlineStr">
        <is>
          <t>Vul de artsen in met hun deeltijdfactor in fte (100% voor voltijds, 80% voor vier dagen per week). De tellers berekenen ieders verwachte deel naar die factor.</t>
        </is>
      </c>
    </row>
    <row r="10" ht="32" customHeight="1">
      <c r="B10" s="3" t="inlineStr">
        <is>
          <t>3. Afwezigheden</t>
        </is>
      </c>
      <c r="C10" s="2" t="inlineStr">
        <is>
          <t>Noteer bekend verlof, opleidingen en dagen waarop iemand niet beschikbaar is (arts, van, tot en met). Het rooster meldt elke dienst die op een afwezigheid valt.</t>
        </is>
      </c>
    </row>
    <row r="11" ht="32" customHeight="1">
      <c r="B11" s="3" t="inlineStr">
        <is>
          <t>4. Dienstrooster</t>
        </is>
      </c>
      <c r="C11" s="2" t="inlineStr">
        <is>
          <t>Kies per lijn en per dag een arts uit de lijst. Zaterdagen, zondagen en feestdagen krijgen een kleur. De eerste vier weken bevatten een voorbeeld: wis het.</t>
        </is>
      </c>
    </row>
    <row r="12" ht="32" customHeight="1">
      <c r="B12" s="3" t="inlineStr">
        <is>
          <t>5. Controles</t>
        </is>
      </c>
      <c r="C12" s="2" t="inlineStr">
        <is>
          <t>De kolom ‘Controles’ meldt: dezelfde arts twee dagen achter elkaar op een lijn, dezelfde arts op beide lijnen op dezelfde dag, een dienst tijdens een afwezigheid.</t>
        </is>
      </c>
    </row>
    <row r="13" ht="32" customHeight="1">
      <c r="B13" s="3" t="inlineStr">
        <is>
          <t>6. Tellers</t>
        </is>
      </c>
      <c r="C13" s="2" t="inlineStr">
        <is>
          <t>Per arts: diensten per lijn, waarvan zaterdagen, zondagen en feestdagen, verwacht deel volgens fte en afwijking. Een positieve afwijking betekent meer diensten dan het eigen deel.</t>
        </is>
      </c>
    </row>
    <row r="14"/>
    <row r="15" ht="46" customHeight="1">
      <c r="B15" s="3" t="inlineStr">
        <is>
          <t>Goed om te weten</t>
        </is>
      </c>
      <c r="C15" s="2" t="inlineStr">
        <is>
          <t>Een feestdag op een zaterdag of zondag telt als feestdag. Welke feestdagen vrije dagen zijn, staat in uw cao of arbeidsovereenkomst. De controles helpen bij het nakijken; ze vervangen de Arbeidstijdenwet, het Arbeidstijdenbesluit en uw cao niet.</t>
        </is>
      </c>
    </row>
    <row r="16"/>
    <row r="17">
      <c r="B17" s="3" t="inlineStr">
        <is>
          <t>Volledige gids</t>
        </is>
      </c>
      <c r="C17" s="4" t="inlineStr">
        <is>
          <t>Rooster voor ANW-diensten: regels, eerlijke verdeling en methode</t>
        </is>
      </c>
    </row>
    <row r="18">
      <c r="B18" s="3" t="inlineStr">
        <is>
          <t>Meer lijnen of locaties?</t>
        </is>
      </c>
      <c r="C18" s="4" t="inlineStr">
        <is>
          <t>Momentum genereert het rooster volgens uw regels: vraag een demo aan</t>
        </is>
      </c>
    </row>
    <row r="19">
      <c r="B19" s="3" t="inlineStr">
        <is>
          <t>BioSked Momentum</t>
        </is>
      </c>
      <c r="C19" s="4" t="inlineStr">
        <is>
          <t>biosked.com/nl-nl</t>
        </is>
      </c>
    </row>
    <row r="20"/>
    <row r="21" ht="30" customHeight="1">
      <c r="B21" s="5" t="inlineStr">
        <is>
          <t>© 2026 BioSked. Alle rechten voorbehouden. Gratis sjabloon, vrij te gebruiken in uw instelling; doorverkoop of verspreiding onder een andere naam is niet toegestaan.</t>
        </is>
      </c>
    </row>
  </sheetData>
  <mergeCells count="2">
    <mergeCell ref="B5:C5"/>
    <mergeCell ref="B21:C21"/>
  </mergeCells>
  <hyperlinks>
    <hyperlink xmlns:r="http://schemas.openxmlformats.org/officeDocument/2006/relationships" ref="C17" r:id="rId1"/>
    <hyperlink xmlns:r="http://schemas.openxmlformats.org/officeDocument/2006/relationships" ref="C18" r:id="rId2"/>
    <hyperlink xmlns:r="http://schemas.openxmlformats.org/officeDocument/2006/relationships" ref="C19" r:id="rId3"/>
  </hyperlinks>
  <pageMargins left="0.7" right="0.7" top="0.75" bottom="0.75" header="0.3" footer="0.3"/>
  <headerFooter>
    <oddHeader/>
    <oddFooter>&amp;L&amp;8 Gratis sjabloon BioSked Momentum · biosked.com&amp;R&amp;8 Pagina &amp;P / &amp;N</oddFooter>
    <evenHeader/>
    <evenFooter/>
    <firstHeader/>
    <firstFooter/>
  </headerFooter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tabColor rgb="FF37AFCF"/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0.7109375" customWidth="1" min="1" max="1"/>
    <col width="22.7109375" customWidth="1" min="2" max="2"/>
  </cols>
  <sheetData>
    <row r="1">
      <c r="A1" s="6" t="inlineStr">
        <is>
          <t>Instelling</t>
        </is>
      </c>
      <c r="B1" s="6" t="inlineStr">
        <is>
          <t>Waarde</t>
        </is>
      </c>
    </row>
    <row r="2">
      <c r="A2" s="7" t="inlineStr">
        <is>
          <t>Begin van het rooster</t>
        </is>
      </c>
      <c r="B2" s="8" t="n">
        <v>46388</v>
      </c>
    </row>
    <row r="3">
      <c r="A3" s="7" t="inlineStr">
        <is>
          <t>Naam van lijn 1</t>
        </is>
      </c>
      <c r="B3" s="9" t="inlineStr">
        <is>
          <t>Aanwezigheidsdienst</t>
        </is>
      </c>
    </row>
    <row r="4">
      <c r="A4" s="7" t="inlineStr">
        <is>
          <t>Naam van lijn 2</t>
        </is>
      </c>
      <c r="B4" s="9" t="inlineStr">
        <is>
          <t>Bereikbaarheidsdienst</t>
        </is>
      </c>
    </row>
  </sheetData>
  <pageMargins left="0.7" right="0.7" top="0.75" bottom="0.75" header="0.3" footer="0.3"/>
  <headerFooter>
    <oddHeader/>
    <oddFooter>&amp;L&amp;8 Gratis sjabloon BioSked Momentum · biosked.com&amp;R&amp;8 Pagina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FF37AFCF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6.7109375" customWidth="1" min="1" max="1"/>
    <col width="12.7109375" customWidth="1" min="2" max="2"/>
  </cols>
  <sheetData>
    <row r="1">
      <c r="A1" s="6" t="inlineStr">
        <is>
          <t>Arts</t>
        </is>
      </c>
      <c r="B1" s="6" t="inlineStr">
        <is>
          <t>FTE</t>
        </is>
      </c>
    </row>
    <row r="2">
      <c r="A2" s="9" t="inlineStr">
        <is>
          <t>Arts 1</t>
        </is>
      </c>
      <c r="B2" s="17" t="n">
        <v>1</v>
      </c>
    </row>
    <row r="3">
      <c r="A3" s="9" t="inlineStr">
        <is>
          <t>Arts 2</t>
        </is>
      </c>
      <c r="B3" s="17" t="n">
        <v>1</v>
      </c>
    </row>
    <row r="4">
      <c r="A4" s="9" t="inlineStr">
        <is>
          <t>Arts 3</t>
        </is>
      </c>
      <c r="B4" s="17" t="n">
        <v>1</v>
      </c>
    </row>
    <row r="5">
      <c r="A5" s="9" t="inlineStr">
        <is>
          <t>Arts 4</t>
        </is>
      </c>
      <c r="B5" s="17" t="n">
        <v>1</v>
      </c>
    </row>
    <row r="6">
      <c r="A6" s="9" t="inlineStr">
        <is>
          <t>Arts 5</t>
        </is>
      </c>
      <c r="B6" s="17" t="n">
        <v>1</v>
      </c>
    </row>
    <row r="7">
      <c r="A7" s="9" t="inlineStr">
        <is>
          <t>Arts 6</t>
        </is>
      </c>
      <c r="B7" s="17" t="n">
        <v>1</v>
      </c>
    </row>
    <row r="8">
      <c r="A8" s="9" t="inlineStr">
        <is>
          <t>Arts 7</t>
        </is>
      </c>
      <c r="B8" s="17" t="n">
        <v>1</v>
      </c>
    </row>
    <row r="9">
      <c r="A9" s="9" t="inlineStr">
        <is>
          <t>Arts 8</t>
        </is>
      </c>
      <c r="B9" s="17" t="n">
        <v>1</v>
      </c>
    </row>
    <row r="10">
      <c r="A10" s="9" t="inlineStr">
        <is>
          <t>Arts 9</t>
        </is>
      </c>
      <c r="B10" s="17" t="n">
        <v>0.8</v>
      </c>
    </row>
    <row r="11">
      <c r="A11" s="9" t="n"/>
      <c r="B11" s="17" t="n"/>
    </row>
    <row r="12">
      <c r="A12" s="9" t="n"/>
      <c r="B12" s="17" t="n"/>
    </row>
    <row r="13">
      <c r="A13" s="9" t="n"/>
      <c r="B13" s="17" t="n"/>
    </row>
    <row r="14">
      <c r="A14" s="9" t="n"/>
      <c r="B14" s="17" t="n"/>
    </row>
    <row r="15">
      <c r="A15" s="9" t="n"/>
      <c r="B15" s="17" t="n"/>
    </row>
    <row r="16">
      <c r="A16" s="9" t="n"/>
      <c r="B16" s="17" t="n"/>
    </row>
    <row r="17">
      <c r="A17" s="9" t="n"/>
      <c r="B17" s="17" t="n"/>
    </row>
    <row r="18">
      <c r="A18" s="9" t="n"/>
      <c r="B18" s="17" t="n"/>
    </row>
    <row r="19">
      <c r="A19" s="9" t="n"/>
      <c r="B19" s="17" t="n"/>
    </row>
    <row r="20">
      <c r="A20" s="9" t="n"/>
      <c r="B20" s="17" t="n"/>
    </row>
    <row r="21">
      <c r="A21" s="9" t="n"/>
      <c r="B21" s="17" t="n"/>
    </row>
    <row r="22">
      <c r="A22" s="9" t="n"/>
      <c r="B22" s="17" t="n"/>
    </row>
    <row r="23">
      <c r="A23" s="9" t="n"/>
      <c r="B23" s="17" t="n"/>
    </row>
    <row r="24">
      <c r="A24" s="9" t="n"/>
      <c r="B24" s="17" t="n"/>
    </row>
    <row r="25">
      <c r="A25" s="9" t="n"/>
      <c r="B25" s="17" t="n"/>
    </row>
    <row r="26">
      <c r="A26" s="9" t="n"/>
      <c r="B26" s="17" t="n"/>
    </row>
    <row r="27">
      <c r="A27" s="9" t="n"/>
      <c r="B27" s="17" t="n"/>
    </row>
    <row r="28">
      <c r="A28" s="9" t="n"/>
      <c r="B28" s="17" t="n"/>
    </row>
    <row r="29">
      <c r="A29" s="9" t="n"/>
      <c r="B29" s="17" t="n"/>
    </row>
    <row r="30">
      <c r="A30" s="9" t="n"/>
      <c r="B30" s="17" t="n"/>
    </row>
    <row r="31">
      <c r="A31" s="9" t="n"/>
      <c r="B31" s="17" t="n"/>
    </row>
  </sheetData>
  <dataValidations count="1">
    <dataValidation sqref="B2:B31" showDropDown="0" showInputMessage="1" showErrorMessage="1" allowBlank="1" error="FTE tussen 0% en 100%" type="decimal">
      <formula1>0</formula1>
      <formula2>1</formula2>
    </dataValidation>
  </dataValidations>
  <pageMargins left="0.7" right="0.7" top="0.75" bottom="0.75" header="0.3" footer="0.3"/>
  <headerFooter>
    <oddHeader/>
    <oddFooter>&amp;L&amp;8 Gratis sjabloon BioSked Momentum · biosked.com&amp;R&amp;8 Pagina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FF37AFCF"/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.7109375" customWidth="1" min="1" max="1"/>
    <col width="14.7109375" customWidth="1" min="2" max="3"/>
    <col width="28.7109375" customWidth="1" min="4" max="4"/>
  </cols>
  <sheetData>
    <row r="1">
      <c r="A1" s="6" t="inlineStr">
        <is>
          <t>Arts</t>
        </is>
      </c>
      <c r="B1" s="6" t="inlineStr">
        <is>
          <t>Van</t>
        </is>
      </c>
      <c r="C1" s="6" t="inlineStr">
        <is>
          <t>Tot en met</t>
        </is>
      </c>
      <c r="D1" s="6" t="inlineStr">
        <is>
          <t>Reden</t>
        </is>
      </c>
    </row>
    <row r="2">
      <c r="A2" s="9" t="inlineStr">
        <is>
          <t>Arts 2</t>
        </is>
      </c>
      <c r="B2" s="8" t="n">
        <v>46397</v>
      </c>
      <c r="C2" s="8" t="n">
        <v>46403</v>
      </c>
      <c r="D2" s="9" t="inlineStr">
        <is>
          <t>Verlof</t>
        </is>
      </c>
    </row>
    <row r="3">
      <c r="A3" s="9" t="n"/>
      <c r="B3" s="8" t="n"/>
      <c r="C3" s="8" t="n"/>
      <c r="D3" s="9" t="n"/>
    </row>
    <row r="4">
      <c r="A4" s="9" t="n"/>
      <c r="B4" s="8" t="n"/>
      <c r="C4" s="8" t="n"/>
      <c r="D4" s="9" t="n"/>
    </row>
    <row r="5">
      <c r="A5" s="9" t="n"/>
      <c r="B5" s="8" t="n"/>
      <c r="C5" s="8" t="n"/>
      <c r="D5" s="9" t="n"/>
    </row>
    <row r="6">
      <c r="A6" s="9" t="n"/>
      <c r="B6" s="8" t="n"/>
      <c r="C6" s="8" t="n"/>
      <c r="D6" s="9" t="n"/>
    </row>
    <row r="7">
      <c r="A7" s="9" t="n"/>
      <c r="B7" s="8" t="n"/>
      <c r="C7" s="8" t="n"/>
      <c r="D7" s="9" t="n"/>
    </row>
    <row r="8">
      <c r="A8" s="9" t="n"/>
      <c r="B8" s="8" t="n"/>
      <c r="C8" s="8" t="n"/>
      <c r="D8" s="9" t="n"/>
    </row>
    <row r="9">
      <c r="A9" s="9" t="n"/>
      <c r="B9" s="8" t="n"/>
      <c r="C9" s="8" t="n"/>
      <c r="D9" s="9" t="n"/>
    </row>
    <row r="10">
      <c r="A10" s="9" t="n"/>
      <c r="B10" s="8" t="n"/>
      <c r="C10" s="8" t="n"/>
      <c r="D10" s="9" t="n"/>
    </row>
    <row r="11">
      <c r="A11" s="9" t="n"/>
      <c r="B11" s="8" t="n"/>
      <c r="C11" s="8" t="n"/>
      <c r="D11" s="9" t="n"/>
    </row>
    <row r="12">
      <c r="A12" s="9" t="n"/>
      <c r="B12" s="8" t="n"/>
      <c r="C12" s="8" t="n"/>
      <c r="D12" s="9" t="n"/>
    </row>
    <row r="13">
      <c r="A13" s="9" t="n"/>
      <c r="B13" s="8" t="n"/>
      <c r="C13" s="8" t="n"/>
      <c r="D13" s="9" t="n"/>
    </row>
    <row r="14">
      <c r="A14" s="9" t="n"/>
      <c r="B14" s="8" t="n"/>
      <c r="C14" s="8" t="n"/>
      <c r="D14" s="9" t="n"/>
    </row>
    <row r="15">
      <c r="A15" s="9" t="n"/>
      <c r="B15" s="8" t="n"/>
      <c r="C15" s="8" t="n"/>
      <c r="D15" s="9" t="n"/>
    </row>
    <row r="16">
      <c r="A16" s="9" t="n"/>
      <c r="B16" s="8" t="n"/>
      <c r="C16" s="8" t="n"/>
      <c r="D16" s="9" t="n"/>
    </row>
    <row r="17">
      <c r="A17" s="9" t="n"/>
      <c r="B17" s="8" t="n"/>
      <c r="C17" s="8" t="n"/>
      <c r="D17" s="9" t="n"/>
    </row>
    <row r="18">
      <c r="A18" s="9" t="n"/>
      <c r="B18" s="8" t="n"/>
      <c r="C18" s="8" t="n"/>
      <c r="D18" s="9" t="n"/>
    </row>
    <row r="19">
      <c r="A19" s="9" t="n"/>
      <c r="B19" s="8" t="n"/>
      <c r="C19" s="8" t="n"/>
      <c r="D19" s="9" t="n"/>
    </row>
    <row r="20">
      <c r="A20" s="9" t="n"/>
      <c r="B20" s="8" t="n"/>
      <c r="C20" s="8" t="n"/>
      <c r="D20" s="9" t="n"/>
    </row>
    <row r="21">
      <c r="A21" s="9" t="n"/>
      <c r="B21" s="8" t="n"/>
      <c r="C21" s="8" t="n"/>
      <c r="D21" s="9" t="n"/>
    </row>
    <row r="22">
      <c r="A22" s="9" t="n"/>
      <c r="B22" s="8" t="n"/>
      <c r="C22" s="8" t="n"/>
      <c r="D22" s="9" t="n"/>
    </row>
    <row r="23">
      <c r="A23" s="9" t="n"/>
      <c r="B23" s="8" t="n"/>
      <c r="C23" s="8" t="n"/>
      <c r="D23" s="9" t="n"/>
    </row>
    <row r="24">
      <c r="A24" s="9" t="n"/>
      <c r="B24" s="8" t="n"/>
      <c r="C24" s="8" t="n"/>
      <c r="D24" s="9" t="n"/>
    </row>
    <row r="25">
      <c r="A25" s="9" t="n"/>
      <c r="B25" s="8" t="n"/>
      <c r="C25" s="8" t="n"/>
      <c r="D25" s="9" t="n"/>
    </row>
    <row r="26">
      <c r="A26" s="9" t="n"/>
      <c r="B26" s="8" t="n"/>
      <c r="C26" s="8" t="n"/>
      <c r="D26" s="9" t="n"/>
    </row>
    <row r="27">
      <c r="A27" s="9" t="n"/>
      <c r="B27" s="8" t="n"/>
      <c r="C27" s="8" t="n"/>
      <c r="D27" s="9" t="n"/>
    </row>
    <row r="28">
      <c r="A28" s="9" t="n"/>
      <c r="B28" s="8" t="n"/>
      <c r="C28" s="8" t="n"/>
      <c r="D28" s="9" t="n"/>
    </row>
    <row r="29">
      <c r="A29" s="9" t="n"/>
      <c r="B29" s="8" t="n"/>
      <c r="C29" s="8" t="n"/>
      <c r="D29" s="9" t="n"/>
    </row>
    <row r="30">
      <c r="A30" s="9" t="n"/>
      <c r="B30" s="8" t="n"/>
      <c r="C30" s="8" t="n"/>
      <c r="D30" s="9" t="n"/>
    </row>
    <row r="31">
      <c r="A31" s="9" t="n"/>
      <c r="B31" s="8" t="n"/>
      <c r="C31" s="8" t="n"/>
      <c r="D31" s="9" t="n"/>
    </row>
    <row r="32">
      <c r="A32" s="9" t="n"/>
      <c r="B32" s="8" t="n"/>
      <c r="C32" s="8" t="n"/>
      <c r="D32" s="9" t="n"/>
    </row>
    <row r="33">
      <c r="A33" s="9" t="n"/>
      <c r="B33" s="8" t="n"/>
      <c r="C33" s="8" t="n"/>
      <c r="D33" s="9" t="n"/>
    </row>
    <row r="34">
      <c r="A34" s="9" t="n"/>
      <c r="B34" s="8" t="n"/>
      <c r="C34" s="8" t="n"/>
      <c r="D34" s="9" t="n"/>
    </row>
    <row r="35">
      <c r="A35" s="9" t="n"/>
      <c r="B35" s="8" t="n"/>
      <c r="C35" s="8" t="n"/>
      <c r="D35" s="9" t="n"/>
    </row>
    <row r="36">
      <c r="A36" s="9" t="n"/>
      <c r="B36" s="8" t="n"/>
      <c r="C36" s="8" t="n"/>
      <c r="D36" s="9" t="n"/>
    </row>
    <row r="37">
      <c r="A37" s="9" t="n"/>
      <c r="B37" s="8" t="n"/>
      <c r="C37" s="8" t="n"/>
      <c r="D37" s="9" t="n"/>
    </row>
    <row r="38">
      <c r="A38" s="9" t="n"/>
      <c r="B38" s="8" t="n"/>
      <c r="C38" s="8" t="n"/>
      <c r="D38" s="9" t="n"/>
    </row>
    <row r="39">
      <c r="A39" s="9" t="n"/>
      <c r="B39" s="8" t="n"/>
      <c r="C39" s="8" t="n"/>
      <c r="D39" s="9" t="n"/>
    </row>
    <row r="40">
      <c r="A40" s="9" t="n"/>
      <c r="B40" s="8" t="n"/>
      <c r="C40" s="8" t="n"/>
      <c r="D40" s="9" t="n"/>
    </row>
    <row r="41">
      <c r="A41" s="9" t="n"/>
      <c r="B41" s="8" t="n"/>
      <c r="C41" s="8" t="n"/>
      <c r="D41" s="9" t="n"/>
    </row>
    <row r="42">
      <c r="A42" s="9" t="n"/>
      <c r="B42" s="8" t="n"/>
      <c r="C42" s="8" t="n"/>
      <c r="D42" s="9" t="n"/>
    </row>
    <row r="43">
      <c r="A43" s="9" t="n"/>
      <c r="B43" s="8" t="n"/>
      <c r="C43" s="8" t="n"/>
      <c r="D43" s="9" t="n"/>
    </row>
    <row r="44">
      <c r="A44" s="9" t="n"/>
      <c r="B44" s="8" t="n"/>
      <c r="C44" s="8" t="n"/>
      <c r="D44" s="9" t="n"/>
    </row>
    <row r="45">
      <c r="A45" s="9" t="n"/>
      <c r="B45" s="8" t="n"/>
      <c r="C45" s="8" t="n"/>
      <c r="D45" s="9" t="n"/>
    </row>
    <row r="46">
      <c r="A46" s="9" t="n"/>
      <c r="B46" s="8" t="n"/>
      <c r="C46" s="8" t="n"/>
      <c r="D46" s="9" t="n"/>
    </row>
    <row r="47">
      <c r="A47" s="9" t="n"/>
      <c r="B47" s="8" t="n"/>
      <c r="C47" s="8" t="n"/>
      <c r="D47" s="9" t="n"/>
    </row>
    <row r="48">
      <c r="A48" s="9" t="n"/>
      <c r="B48" s="8" t="n"/>
      <c r="C48" s="8" t="n"/>
      <c r="D48" s="9" t="n"/>
    </row>
    <row r="49">
      <c r="A49" s="9" t="n"/>
      <c r="B49" s="8" t="n"/>
      <c r="C49" s="8" t="n"/>
      <c r="D49" s="9" t="n"/>
    </row>
    <row r="50">
      <c r="A50" s="9" t="n"/>
      <c r="B50" s="8" t="n"/>
      <c r="C50" s="8" t="n"/>
      <c r="D50" s="9" t="n"/>
    </row>
    <row r="51">
      <c r="A51" s="9" t="n"/>
      <c r="B51" s="8" t="n"/>
      <c r="C51" s="8" t="n"/>
      <c r="D51" s="9" t="n"/>
    </row>
    <row r="52">
      <c r="A52" s="9" t="n"/>
      <c r="B52" s="8" t="n"/>
      <c r="C52" s="8" t="n"/>
      <c r="D52" s="9" t="n"/>
    </row>
    <row r="53">
      <c r="A53" s="9" t="n"/>
      <c r="B53" s="8" t="n"/>
      <c r="C53" s="8" t="n"/>
      <c r="D53" s="9" t="n"/>
    </row>
    <row r="54">
      <c r="A54" s="9" t="n"/>
      <c r="B54" s="8" t="n"/>
      <c r="C54" s="8" t="n"/>
      <c r="D54" s="9" t="n"/>
    </row>
    <row r="55">
      <c r="A55" s="9" t="n"/>
      <c r="B55" s="8" t="n"/>
      <c r="C55" s="8" t="n"/>
      <c r="D55" s="9" t="n"/>
    </row>
    <row r="56">
      <c r="A56" s="9" t="n"/>
      <c r="B56" s="8" t="n"/>
      <c r="C56" s="8" t="n"/>
      <c r="D56" s="9" t="n"/>
    </row>
    <row r="57">
      <c r="A57" s="9" t="n"/>
      <c r="B57" s="8" t="n"/>
      <c r="C57" s="8" t="n"/>
      <c r="D57" s="9" t="n"/>
    </row>
    <row r="58">
      <c r="A58" s="9" t="n"/>
      <c r="B58" s="8" t="n"/>
      <c r="C58" s="8" t="n"/>
      <c r="D58" s="9" t="n"/>
    </row>
    <row r="59">
      <c r="A59" s="9" t="n"/>
      <c r="B59" s="8" t="n"/>
      <c r="C59" s="8" t="n"/>
      <c r="D59" s="9" t="n"/>
    </row>
    <row r="60">
      <c r="A60" s="9" t="n"/>
      <c r="B60" s="8" t="n"/>
      <c r="C60" s="8" t="n"/>
      <c r="D60" s="9" t="n"/>
    </row>
    <row r="61">
      <c r="A61" s="9" t="n"/>
      <c r="B61" s="8" t="n"/>
      <c r="C61" s="8" t="n"/>
      <c r="D61" s="9" t="n"/>
    </row>
  </sheetData>
  <dataValidations count="1">
    <dataValidation sqref="A2:A61" showDropDown="0" showInputMessage="1" showErrorMessage="1" allowBlank="1" type="list">
      <formula1>Medecins</formula1>
    </dataValidation>
  </dataValidations>
  <pageMargins left="0.7" right="0.7" top="0.75" bottom="0.75" header="0.3" footer="0.3"/>
  <headerFooter>
    <oddHeader/>
    <oddFooter>&amp;L&amp;8 Gratis sjabloon BioSked Momentum · biosked.com&amp;R&amp;8 Pagina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FF37AFCF"/>
    <outlinePr summaryBelow="1" summaryRight="1"/>
    <pageSetUpPr/>
  </sheetPr>
  <dimension ref="A1:D51"/>
  <sheetViews>
    <sheetView workbookViewId="0">
      <selection activeCell="A1" sqref="A1"/>
    </sheetView>
  </sheetViews>
  <sheetFormatPr baseColWidth="8" defaultRowHeight="15"/>
  <cols>
    <col width="14.7109375" customWidth="1" min="1" max="1"/>
    <col width="34.7109375" customWidth="1" min="2" max="2"/>
    <col width="60.7109375" customWidth="1" min="4" max="4"/>
  </cols>
  <sheetData>
    <row r="1">
      <c r="A1" s="6" t="inlineStr">
        <is>
          <t>Datum</t>
        </is>
      </c>
      <c r="B1" s="6" t="inlineStr">
        <is>
          <t>Feestdag</t>
        </is>
      </c>
      <c r="D1" s="2" t="inlineStr">
        <is>
          <t>De officiële feestdagen in Nederland. Koningsdag valt op 26 april als 27 april een zondag is. Welke feestdagen vrije dagen zijn, hangt af van uw cao of arbeidsovereenkomst.</t>
        </is>
      </c>
    </row>
    <row r="2">
      <c r="A2" s="8" t="n">
        <v>46023</v>
      </c>
      <c r="B2" s="7" t="inlineStr">
        <is>
          <t>Nieuwjaarsdag</t>
        </is>
      </c>
    </row>
    <row r="3">
      <c r="A3" s="8" t="n">
        <v>46115</v>
      </c>
      <c r="B3" s="7" t="inlineStr">
        <is>
          <t>Goede Vrijdag</t>
        </is>
      </c>
    </row>
    <row r="4">
      <c r="A4" s="8" t="n">
        <v>46117</v>
      </c>
      <c r="B4" s="7" t="inlineStr">
        <is>
          <t>Eerste Paasdag</t>
        </is>
      </c>
    </row>
    <row r="5">
      <c r="A5" s="8" t="n">
        <v>46118</v>
      </c>
      <c r="B5" s="7" t="inlineStr">
        <is>
          <t>Tweede Paasdag</t>
        </is>
      </c>
    </row>
    <row r="6">
      <c r="A6" s="8" t="n">
        <v>46139</v>
      </c>
      <c r="B6" s="7" t="inlineStr">
        <is>
          <t>Koningsdag</t>
        </is>
      </c>
    </row>
    <row r="7">
      <c r="A7" s="8" t="n">
        <v>46147</v>
      </c>
      <c r="B7" s="7" t="inlineStr">
        <is>
          <t>Bevrijdingsdag</t>
        </is>
      </c>
    </row>
    <row r="8">
      <c r="A8" s="8" t="n">
        <v>46156</v>
      </c>
      <c r="B8" s="7" t="inlineStr">
        <is>
          <t>Hemelvaartsdag</t>
        </is>
      </c>
    </row>
    <row r="9">
      <c r="A9" s="8" t="n">
        <v>46166</v>
      </c>
      <c r="B9" s="7" t="inlineStr">
        <is>
          <t>Eerste Pinksterdag</t>
        </is>
      </c>
    </row>
    <row r="10">
      <c r="A10" s="8" t="n">
        <v>46167</v>
      </c>
      <c r="B10" s="7" t="inlineStr">
        <is>
          <t>Tweede Pinksterdag</t>
        </is>
      </c>
    </row>
    <row r="11">
      <c r="A11" s="8" t="n">
        <v>46381</v>
      </c>
      <c r="B11" s="7" t="inlineStr">
        <is>
          <t>Eerste Kerstdag</t>
        </is>
      </c>
    </row>
    <row r="12">
      <c r="A12" s="8" t="n">
        <v>46382</v>
      </c>
      <c r="B12" s="7" t="inlineStr">
        <is>
          <t>Tweede Kerstdag</t>
        </is>
      </c>
    </row>
    <row r="13">
      <c r="A13" s="8" t="n">
        <v>46388</v>
      </c>
      <c r="B13" s="7" t="inlineStr">
        <is>
          <t>Nieuwjaarsdag</t>
        </is>
      </c>
    </row>
    <row r="14">
      <c r="A14" s="8" t="n">
        <v>46472</v>
      </c>
      <c r="B14" s="7" t="inlineStr">
        <is>
          <t>Goede Vrijdag</t>
        </is>
      </c>
    </row>
    <row r="15">
      <c r="A15" s="8" t="n">
        <v>46474</v>
      </c>
      <c r="B15" s="7" t="inlineStr">
        <is>
          <t>Eerste Paasdag</t>
        </is>
      </c>
    </row>
    <row r="16">
      <c r="A16" s="8" t="n">
        <v>46475</v>
      </c>
      <c r="B16" s="7" t="inlineStr">
        <is>
          <t>Tweede Paasdag</t>
        </is>
      </c>
    </row>
    <row r="17">
      <c r="A17" s="8" t="n">
        <v>46504</v>
      </c>
      <c r="B17" s="7" t="inlineStr">
        <is>
          <t>Koningsdag</t>
        </is>
      </c>
    </row>
    <row r="18">
      <c r="A18" s="8" t="n">
        <v>46512</v>
      </c>
      <c r="B18" s="7" t="inlineStr">
        <is>
          <t>Bevrijdingsdag</t>
        </is>
      </c>
    </row>
    <row r="19">
      <c r="A19" s="8" t="n">
        <v>46513</v>
      </c>
      <c r="B19" s="7" t="inlineStr">
        <is>
          <t>Hemelvaartsdag</t>
        </is>
      </c>
    </row>
    <row r="20">
      <c r="A20" s="8" t="n">
        <v>46523</v>
      </c>
      <c r="B20" s="7" t="inlineStr">
        <is>
          <t>Eerste Pinksterdag</t>
        </is>
      </c>
    </row>
    <row r="21">
      <c r="A21" s="8" t="n">
        <v>46524</v>
      </c>
      <c r="B21" s="7" t="inlineStr">
        <is>
          <t>Tweede Pinksterdag</t>
        </is>
      </c>
    </row>
    <row r="22">
      <c r="A22" s="8" t="n">
        <v>46746</v>
      </c>
      <c r="B22" s="7" t="inlineStr">
        <is>
          <t>Eerste Kerstdag</t>
        </is>
      </c>
    </row>
    <row r="23">
      <c r="A23" s="8" t="n">
        <v>46747</v>
      </c>
      <c r="B23" s="7" t="inlineStr">
        <is>
          <t>Tweede Kerstdag</t>
        </is>
      </c>
    </row>
    <row r="24">
      <c r="A24" s="8" t="n">
        <v>46753</v>
      </c>
      <c r="B24" s="7" t="inlineStr">
        <is>
          <t>Nieuwjaarsdag</t>
        </is>
      </c>
    </row>
    <row r="25">
      <c r="A25" s="8" t="n">
        <v>46857</v>
      </c>
      <c r="B25" s="7" t="inlineStr">
        <is>
          <t>Goede Vrijdag</t>
        </is>
      </c>
    </row>
    <row r="26">
      <c r="A26" s="8" t="n">
        <v>46859</v>
      </c>
      <c r="B26" s="7" t="inlineStr">
        <is>
          <t>Eerste Paasdag</t>
        </is>
      </c>
    </row>
    <row r="27">
      <c r="A27" s="8" t="n">
        <v>46860</v>
      </c>
      <c r="B27" s="7" t="inlineStr">
        <is>
          <t>Tweede Paasdag</t>
        </is>
      </c>
    </row>
    <row r="28">
      <c r="A28" s="8" t="n">
        <v>46870</v>
      </c>
      <c r="B28" s="7" t="inlineStr">
        <is>
          <t>Koningsdag</t>
        </is>
      </c>
    </row>
    <row r="29">
      <c r="A29" s="8" t="n">
        <v>46878</v>
      </c>
      <c r="B29" s="7" t="inlineStr">
        <is>
          <t>Bevrijdingsdag</t>
        </is>
      </c>
    </row>
    <row r="30">
      <c r="A30" s="8" t="n">
        <v>46898</v>
      </c>
      <c r="B30" s="7" t="inlineStr">
        <is>
          <t>Hemelvaartsdag</t>
        </is>
      </c>
    </row>
    <row r="31">
      <c r="A31" s="8" t="n">
        <v>46908</v>
      </c>
      <c r="B31" s="7" t="inlineStr">
        <is>
          <t>Eerste Pinksterdag</t>
        </is>
      </c>
    </row>
    <row r="32">
      <c r="A32" s="8" t="n">
        <v>46909</v>
      </c>
      <c r="B32" s="7" t="inlineStr">
        <is>
          <t>Tweede Pinksterdag</t>
        </is>
      </c>
    </row>
    <row r="33">
      <c r="A33" s="8" t="n">
        <v>47112</v>
      </c>
      <c r="B33" s="7" t="inlineStr">
        <is>
          <t>Eerste Kerstdag</t>
        </is>
      </c>
    </row>
    <row r="34">
      <c r="A34" s="8" t="n">
        <v>47113</v>
      </c>
      <c r="B34" s="7" t="inlineStr">
        <is>
          <t>Tweede Kerstdag</t>
        </is>
      </c>
    </row>
    <row r="35">
      <c r="A35" s="8" t="n"/>
      <c r="B35" s="9" t="n"/>
    </row>
    <row r="36">
      <c r="A36" s="8" t="n"/>
      <c r="B36" s="9" t="n"/>
    </row>
    <row r="37">
      <c r="A37" s="8" t="n"/>
      <c r="B37" s="9" t="n"/>
    </row>
    <row r="38">
      <c r="A38" s="8" t="n"/>
      <c r="B38" s="9" t="n"/>
    </row>
    <row r="39">
      <c r="A39" s="8" t="n"/>
      <c r="B39" s="9" t="n"/>
    </row>
    <row r="40">
      <c r="A40" s="8" t="n"/>
      <c r="B40" s="9" t="n"/>
    </row>
    <row r="41">
      <c r="A41" s="8" t="n"/>
      <c r="B41" s="9" t="n"/>
    </row>
    <row r="42">
      <c r="A42" s="8" t="n"/>
      <c r="B42" s="9" t="n"/>
    </row>
    <row r="43">
      <c r="A43" s="8" t="n"/>
      <c r="B43" s="9" t="n"/>
    </row>
    <row r="44">
      <c r="A44" s="8" t="n"/>
      <c r="B44" s="9" t="n"/>
    </row>
    <row r="45">
      <c r="A45" s="8" t="n"/>
      <c r="B45" s="9" t="n"/>
    </row>
    <row r="46">
      <c r="A46" s="8" t="n"/>
      <c r="B46" s="9" t="n"/>
    </row>
    <row r="47">
      <c r="A47" s="8" t="n"/>
      <c r="B47" s="9" t="n"/>
    </row>
    <row r="48">
      <c r="A48" s="8" t="n"/>
      <c r="B48" s="9" t="n"/>
    </row>
    <row r="49">
      <c r="A49" s="8" t="n"/>
      <c r="B49" s="9" t="n"/>
    </row>
    <row r="50">
      <c r="A50" s="8" t="n"/>
      <c r="B50" s="9" t="n"/>
    </row>
    <row r="51">
      <c r="A51" s="8" t="n"/>
      <c r="B51" s="9" t="n"/>
    </row>
  </sheetData>
  <pageMargins left="0.7" right="0.7" top="0.75" bottom="0.75" header="0.3" footer="0.3"/>
  <headerFooter>
    <oddHeader/>
    <oddFooter>&amp;L&amp;8 Gratis sjabloon BioSked Momentum · biosked.com&amp;R&amp;8 Pagina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FF37AFCF"/>
    <outlinePr summaryBelow="1" summaryRight="1"/>
    <pageSetUpPr/>
  </sheetPr>
  <dimension ref="A1:E36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" sqref="A1"/>
    </sheetView>
  </sheetViews>
  <sheetFormatPr baseColWidth="8" defaultRowHeight="15"/>
  <cols>
    <col width="18.7109375" customWidth="1" min="1" max="1"/>
    <col width="13.7109375" customWidth="1" min="2" max="2"/>
    <col width="22.7109375" customWidth="1" min="3" max="4"/>
    <col width="52.7109375" customWidth="1" min="5" max="5"/>
  </cols>
  <sheetData>
    <row r="1">
      <c r="A1" s="6" t="inlineStr">
        <is>
          <t>Datum</t>
        </is>
      </c>
      <c r="B1" s="6" t="inlineStr">
        <is>
          <t>Soort dag</t>
        </is>
      </c>
      <c r="C1" s="6">
        <f>'Instellingen'!B3</f>
        <v/>
      </c>
      <c r="D1" s="6">
        <f>'Instellingen'!B4</f>
        <v/>
      </c>
      <c r="E1" s="6" t="inlineStr">
        <is>
          <t>Controles</t>
        </is>
      </c>
    </row>
    <row r="2">
      <c r="A2" s="18">
        <f>Debut+0</f>
        <v/>
      </c>
      <c r="B2" s="7">
        <f>IF(COUNTIF(Feries,A2)&gt;0,"Feestdag",IF(WEEKDAY(A2,2)=6,"Zaterdag",IF(WEEKDAY(A2,2)=7,"Zondag","Weekdag")))</f>
        <v/>
      </c>
      <c r="C2" s="9" t="inlineStr">
        <is>
          <t>Arts 1</t>
        </is>
      </c>
      <c r="D2" s="9" t="inlineStr">
        <is>
          <t>Arts 2</t>
        </is>
      </c>
      <c r="E2" s="12">
        <f>IF(AND(C2&lt;&gt;"",C2=""),"Lijn 1: dezelfde arts twee dagen achter elkaar. ","")&amp;IF(AND(D2&lt;&gt;"",D2=""),"Lijn 2: dezelfde arts twee dagen achter elkaar. ","")&amp;IF(AND(C2&lt;&gt;"",C2=D2),"Dezelfde arts op beide lijnen. ","")&amp;IF(AND(C2&lt;&gt;"",COUNTIFS(AbsMed,C2,AbsDu,"&lt;="&amp;A2,AbsAu,"&gt;="&amp;A2)&gt;0),C2&amp;" afwezig. ","")&amp;IF(AND(D2&lt;&gt;"",COUNTIFS(AbsMed,D2,AbsDu,"&lt;="&amp;A2,AbsAu,"&gt;="&amp;A2)&gt;0),D2&amp;" afwezig. ","")</f>
        <v/>
      </c>
    </row>
    <row r="3">
      <c r="A3" s="18">
        <f>Debut+1</f>
        <v/>
      </c>
      <c r="B3" s="7">
        <f>IF(COUNTIF(Feries,A3)&gt;0,"Feestdag",IF(WEEKDAY(A3,2)=6,"Zaterdag",IF(WEEKDAY(A3,2)=7,"Zondag","Weekdag")))</f>
        <v/>
      </c>
      <c r="C3" s="9" t="inlineStr">
        <is>
          <t>Arts 3</t>
        </is>
      </c>
      <c r="D3" s="9" t="inlineStr">
        <is>
          <t>Arts 6</t>
        </is>
      </c>
      <c r="E3" s="12">
        <f>IF(AND(C3&lt;&gt;"",C3=C2),"Lijn 1: dezelfde arts twee dagen achter elkaar. ","")&amp;IF(AND(D3&lt;&gt;"",D3=D2),"Lijn 2: dezelfde arts twee dagen achter elkaar. ","")&amp;IF(AND(C3&lt;&gt;"",C3=D3),"Dezelfde arts op beide lijnen. ","")&amp;IF(AND(C3&lt;&gt;"",COUNTIFS(AbsMed,C3,AbsDu,"&lt;="&amp;A3,AbsAu,"&gt;="&amp;A3)&gt;0),C3&amp;" afwezig. ","")&amp;IF(AND(D3&lt;&gt;"",COUNTIFS(AbsMed,D3,AbsDu,"&lt;="&amp;A3,AbsAu,"&gt;="&amp;A3)&gt;0),D3&amp;" afwezig. ","")</f>
        <v/>
      </c>
    </row>
    <row r="4">
      <c r="A4" s="18">
        <f>Debut+2</f>
        <v/>
      </c>
      <c r="B4" s="7">
        <f>IF(COUNTIF(Feries,A4)&gt;0,"Feestdag",IF(WEEKDAY(A4,2)=6,"Zaterdag",IF(WEEKDAY(A4,2)=7,"Zondag","Weekdag")))</f>
        <v/>
      </c>
      <c r="C4" s="9" t="inlineStr">
        <is>
          <t>Arts 5</t>
        </is>
      </c>
      <c r="D4" s="9" t="inlineStr">
        <is>
          <t>Arts 2</t>
        </is>
      </c>
      <c r="E4" s="12">
        <f>IF(AND(C4&lt;&gt;"",C4=C3),"Lijn 1: dezelfde arts twee dagen achter elkaar. ","")&amp;IF(AND(D4&lt;&gt;"",D4=D3),"Lijn 2: dezelfde arts twee dagen achter elkaar. ","")&amp;IF(AND(C4&lt;&gt;"",C4=D4),"Dezelfde arts op beide lijnen. ","")&amp;IF(AND(C4&lt;&gt;"",COUNTIFS(AbsMed,C4,AbsDu,"&lt;="&amp;A4,AbsAu,"&gt;="&amp;A4)&gt;0),C4&amp;" afwezig. ","")&amp;IF(AND(D4&lt;&gt;"",COUNTIFS(AbsMed,D4,AbsDu,"&lt;="&amp;A4,AbsAu,"&gt;="&amp;A4)&gt;0),D4&amp;" afwezig. ","")</f>
        <v/>
      </c>
    </row>
    <row r="5">
      <c r="A5" s="18">
        <f>Debut+3</f>
        <v/>
      </c>
      <c r="B5" s="7">
        <f>IF(COUNTIF(Feries,A5)&gt;0,"Feestdag",IF(WEEKDAY(A5,2)=6,"Zaterdag",IF(WEEKDAY(A5,2)=7,"Zondag","Weekdag")))</f>
        <v/>
      </c>
      <c r="C5" s="9" t="inlineStr">
        <is>
          <t>Arts 7</t>
        </is>
      </c>
      <c r="D5" s="9" t="inlineStr">
        <is>
          <t>Arts 8</t>
        </is>
      </c>
      <c r="E5" s="12">
        <f>IF(AND(C5&lt;&gt;"",C5=C4),"Lijn 1: dezelfde arts twee dagen achter elkaar. ","")&amp;IF(AND(D5&lt;&gt;"",D5=D4),"Lijn 2: dezelfde arts twee dagen achter elkaar. ","")&amp;IF(AND(C5&lt;&gt;"",C5=D5),"Dezelfde arts op beide lijnen. ","")&amp;IF(AND(C5&lt;&gt;"",COUNTIFS(AbsMed,C5,AbsDu,"&lt;="&amp;A5,AbsAu,"&gt;="&amp;A5)&gt;0),C5&amp;" afwezig. ","")&amp;IF(AND(D5&lt;&gt;"",COUNTIFS(AbsMed,D5,AbsDu,"&lt;="&amp;A5,AbsAu,"&gt;="&amp;A5)&gt;0),D5&amp;" afwezig. ","")</f>
        <v/>
      </c>
    </row>
    <row r="6">
      <c r="A6" s="18">
        <f>Debut+4</f>
        <v/>
      </c>
      <c r="B6" s="7">
        <f>IF(COUNTIF(Feries,A6)&gt;0,"Feestdag",IF(WEEKDAY(A6,2)=6,"Zaterdag",IF(WEEKDAY(A6,2)=7,"Zondag","Weekdag")))</f>
        <v/>
      </c>
      <c r="C6" s="9" t="inlineStr">
        <is>
          <t>Arts 9</t>
        </is>
      </c>
      <c r="D6" s="9" t="inlineStr">
        <is>
          <t>Arts 3</t>
        </is>
      </c>
      <c r="E6" s="12">
        <f>IF(AND(C6&lt;&gt;"",C6=C5),"Lijn 1: dezelfde arts twee dagen achter elkaar. ","")&amp;IF(AND(D6&lt;&gt;"",D6=D5),"Lijn 2: dezelfde arts twee dagen achter elkaar. ","")&amp;IF(AND(C6&lt;&gt;"",C6=D6),"Dezelfde arts op beide lijnen. ","")&amp;IF(AND(C6&lt;&gt;"",COUNTIFS(AbsMed,C6,AbsDu,"&lt;="&amp;A6,AbsAu,"&gt;="&amp;A6)&gt;0),C6&amp;" afwezig. ","")&amp;IF(AND(D6&lt;&gt;"",COUNTIFS(AbsMed,D6,AbsDu,"&lt;="&amp;A6,AbsAu,"&gt;="&amp;A6)&gt;0),D6&amp;" afwezig. ","")</f>
        <v/>
      </c>
    </row>
    <row r="7">
      <c r="A7" s="18">
        <f>Debut+5</f>
        <v/>
      </c>
      <c r="B7" s="7">
        <f>IF(COUNTIF(Feries,A7)&gt;0,"Feestdag",IF(WEEKDAY(A7,2)=6,"Zaterdag",IF(WEEKDAY(A7,2)=7,"Zondag","Weekdag")))</f>
        <v/>
      </c>
      <c r="C7" s="9" t="inlineStr">
        <is>
          <t>Arts 4</t>
        </is>
      </c>
      <c r="D7" s="9" t="inlineStr">
        <is>
          <t>Arts 8</t>
        </is>
      </c>
      <c r="E7" s="12">
        <f>IF(AND(C7&lt;&gt;"",C7=C6),"Lijn 1: dezelfde arts twee dagen achter elkaar. ","")&amp;IF(AND(D7&lt;&gt;"",D7=D6),"Lijn 2: dezelfde arts twee dagen achter elkaar. ","")&amp;IF(AND(C7&lt;&gt;"",C7=D7),"Dezelfde arts op beide lijnen. ","")&amp;IF(AND(C7&lt;&gt;"",COUNTIFS(AbsMed,C7,AbsDu,"&lt;="&amp;A7,AbsAu,"&gt;="&amp;A7)&gt;0),C7&amp;" afwezig. ","")&amp;IF(AND(D7&lt;&gt;"",COUNTIFS(AbsMed,D7,AbsDu,"&lt;="&amp;A7,AbsAu,"&gt;="&amp;A7)&gt;0),D7&amp;" afwezig. ","")</f>
        <v/>
      </c>
    </row>
    <row r="8">
      <c r="A8" s="18">
        <f>Debut+6</f>
        <v/>
      </c>
      <c r="B8" s="7">
        <f>IF(COUNTIF(Feries,A8)&gt;0,"Feestdag",IF(WEEKDAY(A8,2)=6,"Zaterdag",IF(WEEKDAY(A8,2)=7,"Zondag","Weekdag")))</f>
        <v/>
      </c>
      <c r="C8" s="9" t="inlineStr">
        <is>
          <t>Arts 6</t>
        </is>
      </c>
      <c r="D8" s="9" t="inlineStr">
        <is>
          <t>Arts 4</t>
        </is>
      </c>
      <c r="E8" s="12">
        <f>IF(AND(C8&lt;&gt;"",C8=C7),"Lijn 1: dezelfde arts twee dagen achter elkaar. ","")&amp;IF(AND(D8&lt;&gt;"",D8=D7),"Lijn 2: dezelfde arts twee dagen achter elkaar. ","")&amp;IF(AND(C8&lt;&gt;"",C8=D8),"Dezelfde arts op beide lijnen. ","")&amp;IF(AND(C8&lt;&gt;"",COUNTIFS(AbsMed,C8,AbsDu,"&lt;="&amp;A8,AbsAu,"&gt;="&amp;A8)&gt;0),C8&amp;" afwezig. ","")&amp;IF(AND(D8&lt;&gt;"",COUNTIFS(AbsMed,D8,AbsDu,"&lt;="&amp;A8,AbsAu,"&gt;="&amp;A8)&gt;0),D8&amp;" afwezig. ","")</f>
        <v/>
      </c>
    </row>
    <row r="9">
      <c r="A9" s="18">
        <f>Debut+7</f>
        <v/>
      </c>
      <c r="B9" s="7">
        <f>IF(COUNTIF(Feries,A9)&gt;0,"Feestdag",IF(WEEKDAY(A9,2)=6,"Zaterdag",IF(WEEKDAY(A9,2)=7,"Zondag","Weekdag")))</f>
        <v/>
      </c>
      <c r="C9" s="9" t="inlineStr">
        <is>
          <t>Arts 8</t>
        </is>
      </c>
      <c r="D9" s="9" t="inlineStr">
        <is>
          <t>Arts 9</t>
        </is>
      </c>
      <c r="E9" s="12">
        <f>IF(AND(C9&lt;&gt;"",C9=C8),"Lijn 1: dezelfde arts twee dagen achter elkaar. ","")&amp;IF(AND(D9&lt;&gt;"",D9=D8),"Lijn 2: dezelfde arts twee dagen achter elkaar. ","")&amp;IF(AND(C9&lt;&gt;"",C9=D9),"Dezelfde arts op beide lijnen. ","")&amp;IF(AND(C9&lt;&gt;"",COUNTIFS(AbsMed,C9,AbsDu,"&lt;="&amp;A9,AbsAu,"&gt;="&amp;A9)&gt;0),C9&amp;" afwezig. ","")&amp;IF(AND(D9&lt;&gt;"",COUNTIFS(AbsMed,D9,AbsDu,"&lt;="&amp;A9,AbsAu,"&gt;="&amp;A9)&gt;0),D9&amp;" afwezig. ","")</f>
        <v/>
      </c>
    </row>
    <row r="10">
      <c r="A10" s="18">
        <f>Debut+8</f>
        <v/>
      </c>
      <c r="B10" s="7">
        <f>IF(COUNTIF(Feries,A10)&gt;0,"Feestdag",IF(WEEKDAY(A10,2)=6,"Zaterdag",IF(WEEKDAY(A10,2)=7,"Zondag","Weekdag")))</f>
        <v/>
      </c>
      <c r="C10" s="9" t="inlineStr">
        <is>
          <t>Arts 1</t>
        </is>
      </c>
      <c r="D10" s="9" t="inlineStr">
        <is>
          <t>Arts 5</t>
        </is>
      </c>
      <c r="E10" s="12">
        <f>IF(AND(C10&lt;&gt;"",C10=C9),"Lijn 1: dezelfde arts twee dagen achter elkaar. ","")&amp;IF(AND(D10&lt;&gt;"",D10=D9),"Lijn 2: dezelfde arts twee dagen achter elkaar. ","")&amp;IF(AND(C10&lt;&gt;"",C10=D10),"Dezelfde arts op beide lijnen. ","")&amp;IF(AND(C10&lt;&gt;"",COUNTIFS(AbsMed,C10,AbsDu,"&lt;="&amp;A10,AbsAu,"&gt;="&amp;A10)&gt;0),C10&amp;" afwezig. ","")&amp;IF(AND(D10&lt;&gt;"",COUNTIFS(AbsMed,D10,AbsDu,"&lt;="&amp;A10,AbsAu,"&gt;="&amp;A10)&gt;0),D10&amp;" afwezig. ","")</f>
        <v/>
      </c>
    </row>
    <row r="11">
      <c r="A11" s="18">
        <f>Debut+9</f>
        <v/>
      </c>
      <c r="B11" s="7">
        <f>IF(COUNTIF(Feries,A11)&gt;0,"Feestdag",IF(WEEKDAY(A11,2)=6,"Zaterdag",IF(WEEKDAY(A11,2)=7,"Zondag","Weekdag")))</f>
        <v/>
      </c>
      <c r="C11" s="9" t="inlineStr">
        <is>
          <t>Arts 3</t>
        </is>
      </c>
      <c r="D11" s="9" t="inlineStr">
        <is>
          <t>Arts 1</t>
        </is>
      </c>
      <c r="E11" s="12">
        <f>IF(AND(C11&lt;&gt;"",C11=C10),"Lijn 1: dezelfde arts twee dagen achter elkaar. ","")&amp;IF(AND(D11&lt;&gt;"",D11=D10),"Lijn 2: dezelfde arts twee dagen achter elkaar. ","")&amp;IF(AND(C11&lt;&gt;"",C11=D11),"Dezelfde arts op beide lijnen. ","")&amp;IF(AND(C11&lt;&gt;"",COUNTIFS(AbsMed,C11,AbsDu,"&lt;="&amp;A11,AbsAu,"&gt;="&amp;A11)&gt;0),C11&amp;" afwezig. ","")&amp;IF(AND(D11&lt;&gt;"",COUNTIFS(AbsMed,D11,AbsDu,"&lt;="&amp;A11,AbsAu,"&gt;="&amp;A11)&gt;0),D11&amp;" afwezig. ","")</f>
        <v/>
      </c>
    </row>
    <row r="12">
      <c r="A12" s="18">
        <f>Debut+10</f>
        <v/>
      </c>
      <c r="B12" s="7">
        <f>IF(COUNTIF(Feries,A12)&gt;0,"Feestdag",IF(WEEKDAY(A12,2)=6,"Zaterdag",IF(WEEKDAY(A12,2)=7,"Zondag","Weekdag")))</f>
        <v/>
      </c>
      <c r="C12" s="9" t="inlineStr">
        <is>
          <t>Arts 5</t>
        </is>
      </c>
      <c r="D12" s="9" t="inlineStr">
        <is>
          <t>Arts 6</t>
        </is>
      </c>
      <c r="E12" s="12">
        <f>IF(AND(C12&lt;&gt;"",C12=C11),"Lijn 1: dezelfde arts twee dagen achter elkaar. ","")&amp;IF(AND(D12&lt;&gt;"",D12=D11),"Lijn 2: dezelfde arts twee dagen achter elkaar. ","")&amp;IF(AND(C12&lt;&gt;"",C12=D12),"Dezelfde arts op beide lijnen. ","")&amp;IF(AND(C12&lt;&gt;"",COUNTIFS(AbsMed,C12,AbsDu,"&lt;="&amp;A12,AbsAu,"&gt;="&amp;A12)&gt;0),C12&amp;" afwezig. ","")&amp;IF(AND(D12&lt;&gt;"",COUNTIFS(AbsMed,D12,AbsDu,"&lt;="&amp;A12,AbsAu,"&gt;="&amp;A12)&gt;0),D12&amp;" afwezig. ","")</f>
        <v/>
      </c>
    </row>
    <row r="13">
      <c r="A13" s="18">
        <f>Debut+11</f>
        <v/>
      </c>
      <c r="B13" s="7">
        <f>IF(COUNTIF(Feries,A13)&gt;0,"Feestdag",IF(WEEKDAY(A13,2)=6,"Zaterdag",IF(WEEKDAY(A13,2)=7,"Zondag","Weekdag")))</f>
        <v/>
      </c>
      <c r="C13" s="9" t="inlineStr">
        <is>
          <t>Arts 7</t>
        </is>
      </c>
      <c r="D13" s="9" t="inlineStr">
        <is>
          <t>Arts 2</t>
        </is>
      </c>
      <c r="E13" s="12">
        <f>IF(AND(C13&lt;&gt;"",C13=C12),"Lijn 1: dezelfde arts twee dagen achter elkaar. ","")&amp;IF(AND(D13&lt;&gt;"",D13=D12),"Lijn 2: dezelfde arts twee dagen achter elkaar. ","")&amp;IF(AND(C13&lt;&gt;"",C13=D13),"Dezelfde arts op beide lijnen. ","")&amp;IF(AND(C13&lt;&gt;"",COUNTIFS(AbsMed,C13,AbsDu,"&lt;="&amp;A13,AbsAu,"&gt;="&amp;A13)&gt;0),C13&amp;" afwezig. ","")&amp;IF(AND(D13&lt;&gt;"",COUNTIFS(AbsMed,D13,AbsDu,"&lt;="&amp;A13,AbsAu,"&gt;="&amp;A13)&gt;0),D13&amp;" afwezig. ","")</f>
        <v/>
      </c>
    </row>
    <row r="14">
      <c r="A14" s="18">
        <f>Debut+12</f>
        <v/>
      </c>
      <c r="B14" s="7">
        <f>IF(COUNTIF(Feries,A14)&gt;0,"Feestdag",IF(WEEKDAY(A14,2)=6,"Zaterdag",IF(WEEKDAY(A14,2)=7,"Zondag","Weekdag")))</f>
        <v/>
      </c>
      <c r="C14" s="9" t="inlineStr">
        <is>
          <t>Arts 9</t>
        </is>
      </c>
      <c r="D14" s="9" t="inlineStr">
        <is>
          <t>Arts 7</t>
        </is>
      </c>
      <c r="E14" s="12">
        <f>IF(AND(C14&lt;&gt;"",C14=C13),"Lijn 1: dezelfde arts twee dagen achter elkaar. ","")&amp;IF(AND(D14&lt;&gt;"",D14=D13),"Lijn 2: dezelfde arts twee dagen achter elkaar. ","")&amp;IF(AND(C14&lt;&gt;"",C14=D14),"Dezelfde arts op beide lijnen. ","")&amp;IF(AND(C14&lt;&gt;"",COUNTIFS(AbsMed,C14,AbsDu,"&lt;="&amp;A14,AbsAu,"&gt;="&amp;A14)&gt;0),C14&amp;" afwezig. ","")&amp;IF(AND(D14&lt;&gt;"",COUNTIFS(AbsMed,D14,AbsDu,"&lt;="&amp;A14,AbsAu,"&gt;="&amp;A14)&gt;0),D14&amp;" afwezig. ","")</f>
        <v/>
      </c>
    </row>
    <row r="15">
      <c r="A15" s="18">
        <f>Debut+13</f>
        <v/>
      </c>
      <c r="B15" s="7">
        <f>IF(COUNTIF(Feries,A15)&gt;0,"Feestdag",IF(WEEKDAY(A15,2)=6,"Zaterdag",IF(WEEKDAY(A15,2)=7,"Zondag","Weekdag")))</f>
        <v/>
      </c>
      <c r="C15" s="9" t="inlineStr">
        <is>
          <t>Arts 4</t>
        </is>
      </c>
      <c r="D15" s="9" t="inlineStr">
        <is>
          <t>Arts 3</t>
        </is>
      </c>
      <c r="E15" s="12">
        <f>IF(AND(C15&lt;&gt;"",C15=C14),"Lijn 1: dezelfde arts twee dagen achter elkaar. ","")&amp;IF(AND(D15&lt;&gt;"",D15=D14),"Lijn 2: dezelfde arts twee dagen achter elkaar. ","")&amp;IF(AND(C15&lt;&gt;"",C15=D15),"Dezelfde arts op beide lijnen. ","")&amp;IF(AND(C15&lt;&gt;"",COUNTIFS(AbsMed,C15,AbsDu,"&lt;="&amp;A15,AbsAu,"&gt;="&amp;A15)&gt;0),C15&amp;" afwezig. ","")&amp;IF(AND(D15&lt;&gt;"",COUNTIFS(AbsMed,D15,AbsDu,"&lt;="&amp;A15,AbsAu,"&gt;="&amp;A15)&gt;0),D15&amp;" afwezig. ","")</f>
        <v/>
      </c>
    </row>
    <row r="16">
      <c r="A16" s="18">
        <f>Debut+14</f>
        <v/>
      </c>
      <c r="B16" s="7">
        <f>IF(COUNTIF(Feries,A16)&gt;0,"Feestdag",IF(WEEKDAY(A16,2)=6,"Zaterdag",IF(WEEKDAY(A16,2)=7,"Zondag","Weekdag")))</f>
        <v/>
      </c>
      <c r="C16" s="9" t="inlineStr">
        <is>
          <t>Arts 1</t>
        </is>
      </c>
      <c r="D16" s="9" t="inlineStr">
        <is>
          <t>Arts 8</t>
        </is>
      </c>
      <c r="E16" s="12">
        <f>IF(AND(C16&lt;&gt;"",C16=C15),"Lijn 1: dezelfde arts twee dagen achter elkaar. ","")&amp;IF(AND(D16&lt;&gt;"",D16=D15),"Lijn 2: dezelfde arts twee dagen achter elkaar. ","")&amp;IF(AND(C16&lt;&gt;"",C16=D16),"Dezelfde arts op beide lijnen. ","")&amp;IF(AND(C16&lt;&gt;"",COUNTIFS(AbsMed,C16,AbsDu,"&lt;="&amp;A16,AbsAu,"&gt;="&amp;A16)&gt;0),C16&amp;" afwezig. ","")&amp;IF(AND(D16&lt;&gt;"",COUNTIFS(AbsMed,D16,AbsDu,"&lt;="&amp;A16,AbsAu,"&gt;="&amp;A16)&gt;0),D16&amp;" afwezig. ","")</f>
        <v/>
      </c>
    </row>
    <row r="17">
      <c r="A17" s="18">
        <f>Debut+15</f>
        <v/>
      </c>
      <c r="B17" s="7">
        <f>IF(COUNTIF(Feries,A17)&gt;0,"Feestdag",IF(WEEKDAY(A17,2)=6,"Zaterdag",IF(WEEKDAY(A17,2)=7,"Zondag","Weekdag")))</f>
        <v/>
      </c>
      <c r="C17" s="9" t="inlineStr">
        <is>
          <t>Arts 3</t>
        </is>
      </c>
      <c r="D17" s="9" t="inlineStr">
        <is>
          <t>Arts 4</t>
        </is>
      </c>
      <c r="E17" s="12">
        <f>IF(AND(C17&lt;&gt;"",C17=C16),"Lijn 1: dezelfde arts twee dagen achter elkaar. ","")&amp;IF(AND(D17&lt;&gt;"",D17=D16),"Lijn 2: dezelfde arts twee dagen achter elkaar. ","")&amp;IF(AND(C17&lt;&gt;"",C17=D17),"Dezelfde arts op beide lijnen. ","")&amp;IF(AND(C17&lt;&gt;"",COUNTIFS(AbsMed,C17,AbsDu,"&lt;="&amp;A17,AbsAu,"&gt;="&amp;A17)&gt;0),C17&amp;" afwezig. ","")&amp;IF(AND(D17&lt;&gt;"",COUNTIFS(AbsMed,D17,AbsDu,"&lt;="&amp;A17,AbsAu,"&gt;="&amp;A17)&gt;0),D17&amp;" afwezig. ","")</f>
        <v/>
      </c>
    </row>
    <row r="18">
      <c r="A18" s="18">
        <f>Debut+16</f>
        <v/>
      </c>
      <c r="B18" s="7">
        <f>IF(COUNTIF(Feries,A18)&gt;0,"Feestdag",IF(WEEKDAY(A18,2)=6,"Zaterdag",IF(WEEKDAY(A18,2)=7,"Zondag","Weekdag")))</f>
        <v/>
      </c>
      <c r="C18" s="9" t="inlineStr">
        <is>
          <t>Arts 5</t>
        </is>
      </c>
      <c r="D18" s="9" t="inlineStr">
        <is>
          <t>Arts 9</t>
        </is>
      </c>
      <c r="E18" s="12">
        <f>IF(AND(C18&lt;&gt;"",C18=C17),"Lijn 1: dezelfde arts twee dagen achter elkaar. ","")&amp;IF(AND(D18&lt;&gt;"",D18=D17),"Lijn 2: dezelfde arts twee dagen achter elkaar. ","")&amp;IF(AND(C18&lt;&gt;"",C18=D18),"Dezelfde arts op beide lijnen. ","")&amp;IF(AND(C18&lt;&gt;"",COUNTIFS(AbsMed,C18,AbsDu,"&lt;="&amp;A18,AbsAu,"&gt;="&amp;A18)&gt;0),C18&amp;" afwezig. ","")&amp;IF(AND(D18&lt;&gt;"",COUNTIFS(AbsMed,D18,AbsDu,"&lt;="&amp;A18,AbsAu,"&gt;="&amp;A18)&gt;0),D18&amp;" afwezig. ","")</f>
        <v/>
      </c>
    </row>
    <row r="19">
      <c r="A19" s="18">
        <f>Debut+17</f>
        <v/>
      </c>
      <c r="B19" s="7">
        <f>IF(COUNTIF(Feries,A19)&gt;0,"Feestdag",IF(WEEKDAY(A19,2)=6,"Zaterdag",IF(WEEKDAY(A19,2)=7,"Zondag","Weekdag")))</f>
        <v/>
      </c>
      <c r="C19" s="9" t="inlineStr">
        <is>
          <t>Arts 7</t>
        </is>
      </c>
      <c r="D19" s="9" t="inlineStr">
        <is>
          <t>Arts 5</t>
        </is>
      </c>
      <c r="E19" s="12">
        <f>IF(AND(C19&lt;&gt;"",C19=C18),"Lijn 1: dezelfde arts twee dagen achter elkaar. ","")&amp;IF(AND(D19&lt;&gt;"",D19=D18),"Lijn 2: dezelfde arts twee dagen achter elkaar. ","")&amp;IF(AND(C19&lt;&gt;"",C19=D19),"Dezelfde arts op beide lijnen. ","")&amp;IF(AND(C19&lt;&gt;"",COUNTIFS(AbsMed,C19,AbsDu,"&lt;="&amp;A19,AbsAu,"&gt;="&amp;A19)&gt;0),C19&amp;" afwezig. ","")&amp;IF(AND(D19&lt;&gt;"",COUNTIFS(AbsMed,D19,AbsDu,"&lt;="&amp;A19,AbsAu,"&gt;="&amp;A19)&gt;0),D19&amp;" afwezig. ","")</f>
        <v/>
      </c>
    </row>
    <row r="20">
      <c r="A20" s="18">
        <f>Debut+18</f>
        <v/>
      </c>
      <c r="B20" s="7">
        <f>IF(COUNTIF(Feries,A20)&gt;0,"Feestdag",IF(WEEKDAY(A20,2)=6,"Zaterdag",IF(WEEKDAY(A20,2)=7,"Zondag","Weekdag")))</f>
        <v/>
      </c>
      <c r="C20" s="9" t="inlineStr">
        <is>
          <t>Arts 9</t>
        </is>
      </c>
      <c r="D20" s="9" t="inlineStr">
        <is>
          <t>Arts 1</t>
        </is>
      </c>
      <c r="E20" s="12">
        <f>IF(AND(C20&lt;&gt;"",C20=C19),"Lijn 1: dezelfde arts twee dagen achter elkaar. ","")&amp;IF(AND(D20&lt;&gt;"",D20=D19),"Lijn 2: dezelfde arts twee dagen achter elkaar. ","")&amp;IF(AND(C20&lt;&gt;"",C20=D20),"Dezelfde arts op beide lijnen. ","")&amp;IF(AND(C20&lt;&gt;"",COUNTIFS(AbsMed,C20,AbsDu,"&lt;="&amp;A20,AbsAu,"&gt;="&amp;A20)&gt;0),C20&amp;" afwezig. ","")&amp;IF(AND(D20&lt;&gt;"",COUNTIFS(AbsMed,D20,AbsDu,"&lt;="&amp;A20,AbsAu,"&gt;="&amp;A20)&gt;0),D20&amp;" afwezig. ","")</f>
        <v/>
      </c>
    </row>
    <row r="21">
      <c r="A21" s="18">
        <f>Debut+19</f>
        <v/>
      </c>
      <c r="B21" s="7">
        <f>IF(COUNTIF(Feries,A21)&gt;0,"Feestdag",IF(WEEKDAY(A21,2)=6,"Zaterdag",IF(WEEKDAY(A21,2)=7,"Zondag","Weekdag")))</f>
        <v/>
      </c>
      <c r="C21" s="9" t="inlineStr">
        <is>
          <t>Arts 4</t>
        </is>
      </c>
      <c r="D21" s="9" t="inlineStr">
        <is>
          <t>Arts 6</t>
        </is>
      </c>
      <c r="E21" s="12">
        <f>IF(AND(C21&lt;&gt;"",C21=C20),"Lijn 1: dezelfde arts twee dagen achter elkaar. ","")&amp;IF(AND(D21&lt;&gt;"",D21=D20),"Lijn 2: dezelfde arts twee dagen achter elkaar. ","")&amp;IF(AND(C21&lt;&gt;"",C21=D21),"Dezelfde arts op beide lijnen. ","")&amp;IF(AND(C21&lt;&gt;"",COUNTIFS(AbsMed,C21,AbsDu,"&lt;="&amp;A21,AbsAu,"&gt;="&amp;A21)&gt;0),C21&amp;" afwezig. ","")&amp;IF(AND(D21&lt;&gt;"",COUNTIFS(AbsMed,D21,AbsDu,"&lt;="&amp;A21,AbsAu,"&gt;="&amp;A21)&gt;0),D21&amp;" afwezig. ","")</f>
        <v/>
      </c>
    </row>
    <row r="22">
      <c r="A22" s="18">
        <f>Debut+20</f>
        <v/>
      </c>
      <c r="B22" s="7">
        <f>IF(COUNTIF(Feries,A22)&gt;0,"Feestdag",IF(WEEKDAY(A22,2)=6,"Zaterdag",IF(WEEKDAY(A22,2)=7,"Zondag","Weekdag")))</f>
        <v/>
      </c>
      <c r="C22" s="9" t="inlineStr">
        <is>
          <t>Arts 6</t>
        </is>
      </c>
      <c r="D22" s="9" t="inlineStr">
        <is>
          <t>Arts 2</t>
        </is>
      </c>
      <c r="E22" s="12">
        <f>IF(AND(C22&lt;&gt;"",C22=C21),"Lijn 1: dezelfde arts twee dagen achter elkaar. ","")&amp;IF(AND(D22&lt;&gt;"",D22=D21),"Lijn 2: dezelfde arts twee dagen achter elkaar. ","")&amp;IF(AND(C22&lt;&gt;"",C22=D22),"Dezelfde arts op beide lijnen. ","")&amp;IF(AND(C22&lt;&gt;"",COUNTIFS(AbsMed,C22,AbsDu,"&lt;="&amp;A22,AbsAu,"&gt;="&amp;A22)&gt;0),C22&amp;" afwezig. ","")&amp;IF(AND(D22&lt;&gt;"",COUNTIFS(AbsMed,D22,AbsDu,"&lt;="&amp;A22,AbsAu,"&gt;="&amp;A22)&gt;0),D22&amp;" afwezig. ","")</f>
        <v/>
      </c>
    </row>
    <row r="23">
      <c r="A23" s="18">
        <f>Debut+21</f>
        <v/>
      </c>
      <c r="B23" s="7">
        <f>IF(COUNTIF(Feries,A23)&gt;0,"Feestdag",IF(WEEKDAY(A23,2)=6,"Zaterdag",IF(WEEKDAY(A23,2)=7,"Zondag","Weekdag")))</f>
        <v/>
      </c>
      <c r="C23" s="9" t="inlineStr">
        <is>
          <t>Arts 8</t>
        </is>
      </c>
      <c r="D23" s="9" t="inlineStr">
        <is>
          <t>Arts 7</t>
        </is>
      </c>
      <c r="E23" s="12">
        <f>IF(AND(C23&lt;&gt;"",C23=C22),"Lijn 1: dezelfde arts twee dagen achter elkaar. ","")&amp;IF(AND(D23&lt;&gt;"",D23=D22),"Lijn 2: dezelfde arts twee dagen achter elkaar. ","")&amp;IF(AND(C23&lt;&gt;"",C23=D23),"Dezelfde arts op beide lijnen. ","")&amp;IF(AND(C23&lt;&gt;"",COUNTIFS(AbsMed,C23,AbsDu,"&lt;="&amp;A23,AbsAu,"&gt;="&amp;A23)&gt;0),C23&amp;" afwezig. ","")&amp;IF(AND(D23&lt;&gt;"",COUNTIFS(AbsMed,D23,AbsDu,"&lt;="&amp;A23,AbsAu,"&gt;="&amp;A23)&gt;0),D23&amp;" afwezig. ","")</f>
        <v/>
      </c>
    </row>
    <row r="24">
      <c r="A24" s="18">
        <f>Debut+22</f>
        <v/>
      </c>
      <c r="B24" s="7">
        <f>IF(COUNTIF(Feries,A24)&gt;0,"Feestdag",IF(WEEKDAY(A24,2)=6,"Zaterdag",IF(WEEKDAY(A24,2)=7,"Zondag","Weekdag")))</f>
        <v/>
      </c>
      <c r="C24" s="9" t="inlineStr">
        <is>
          <t>Arts 1</t>
        </is>
      </c>
      <c r="D24" s="9" t="inlineStr">
        <is>
          <t>Arts 3</t>
        </is>
      </c>
      <c r="E24" s="12">
        <f>IF(AND(C24&lt;&gt;"",C24=C23),"Lijn 1: dezelfde arts twee dagen achter elkaar. ","")&amp;IF(AND(D24&lt;&gt;"",D24=D23),"Lijn 2: dezelfde arts twee dagen achter elkaar. ","")&amp;IF(AND(C24&lt;&gt;"",C24=D24),"Dezelfde arts op beide lijnen. ","")&amp;IF(AND(C24&lt;&gt;"",COUNTIFS(AbsMed,C24,AbsDu,"&lt;="&amp;A24,AbsAu,"&gt;="&amp;A24)&gt;0),C24&amp;" afwezig. ","")&amp;IF(AND(D24&lt;&gt;"",COUNTIFS(AbsMed,D24,AbsDu,"&lt;="&amp;A24,AbsAu,"&gt;="&amp;A24)&gt;0),D24&amp;" afwezig. ","")</f>
        <v/>
      </c>
    </row>
    <row r="25">
      <c r="A25" s="18">
        <f>Debut+23</f>
        <v/>
      </c>
      <c r="B25" s="7">
        <f>IF(COUNTIF(Feries,A25)&gt;0,"Feestdag",IF(WEEKDAY(A25,2)=6,"Zaterdag",IF(WEEKDAY(A25,2)=7,"Zondag","Weekdag")))</f>
        <v/>
      </c>
      <c r="C25" s="9" t="inlineStr">
        <is>
          <t>Arts 3</t>
        </is>
      </c>
      <c r="D25" s="9" t="inlineStr">
        <is>
          <t>Arts 8</t>
        </is>
      </c>
      <c r="E25" s="12">
        <f>IF(AND(C25&lt;&gt;"",C25=C24),"Lijn 1: dezelfde arts twee dagen achter elkaar. ","")&amp;IF(AND(D25&lt;&gt;"",D25=D24),"Lijn 2: dezelfde arts twee dagen achter elkaar. ","")&amp;IF(AND(C25&lt;&gt;"",C25=D25),"Dezelfde arts op beide lijnen. ","")&amp;IF(AND(C25&lt;&gt;"",COUNTIFS(AbsMed,C25,AbsDu,"&lt;="&amp;A25,AbsAu,"&gt;="&amp;A25)&gt;0),C25&amp;" afwezig. ","")&amp;IF(AND(D25&lt;&gt;"",COUNTIFS(AbsMed,D25,AbsDu,"&lt;="&amp;A25,AbsAu,"&gt;="&amp;A25)&gt;0),D25&amp;" afwezig. ","")</f>
        <v/>
      </c>
    </row>
    <row r="26">
      <c r="A26" s="18">
        <f>Debut+24</f>
        <v/>
      </c>
      <c r="B26" s="7">
        <f>IF(COUNTIF(Feries,A26)&gt;0,"Feestdag",IF(WEEKDAY(A26,2)=6,"Zaterdag",IF(WEEKDAY(A26,2)=7,"Zondag","Weekdag")))</f>
        <v/>
      </c>
      <c r="C26" s="9" t="inlineStr">
        <is>
          <t>Arts 5</t>
        </is>
      </c>
      <c r="D26" s="9" t="inlineStr">
        <is>
          <t>Arts 4</t>
        </is>
      </c>
      <c r="E26" s="12">
        <f>IF(AND(C26&lt;&gt;"",C26=C25),"Lijn 1: dezelfde arts twee dagen achter elkaar. ","")&amp;IF(AND(D26&lt;&gt;"",D26=D25),"Lijn 2: dezelfde arts twee dagen achter elkaar. ","")&amp;IF(AND(C26&lt;&gt;"",C26=D26),"Dezelfde arts op beide lijnen. ","")&amp;IF(AND(C26&lt;&gt;"",COUNTIFS(AbsMed,C26,AbsDu,"&lt;="&amp;A26,AbsAu,"&gt;="&amp;A26)&gt;0),C26&amp;" afwezig. ","")&amp;IF(AND(D26&lt;&gt;"",COUNTIFS(AbsMed,D26,AbsDu,"&lt;="&amp;A26,AbsAu,"&gt;="&amp;A26)&gt;0),D26&amp;" afwezig. ","")</f>
        <v/>
      </c>
    </row>
    <row r="27">
      <c r="A27" s="18">
        <f>Debut+25</f>
        <v/>
      </c>
      <c r="B27" s="7">
        <f>IF(COUNTIF(Feries,A27)&gt;0,"Feestdag",IF(WEEKDAY(A27,2)=6,"Zaterdag",IF(WEEKDAY(A27,2)=7,"Zondag","Weekdag")))</f>
        <v/>
      </c>
      <c r="C27" s="9" t="inlineStr">
        <is>
          <t>Arts 7</t>
        </is>
      </c>
      <c r="D27" s="9" t="inlineStr">
        <is>
          <t>Arts 9</t>
        </is>
      </c>
      <c r="E27" s="12">
        <f>IF(AND(C27&lt;&gt;"",C27=C26),"Lijn 1: dezelfde arts twee dagen achter elkaar. ","")&amp;IF(AND(D27&lt;&gt;"",D27=D26),"Lijn 2: dezelfde arts twee dagen achter elkaar. ","")&amp;IF(AND(C27&lt;&gt;"",C27=D27),"Dezelfde arts op beide lijnen. ","")&amp;IF(AND(C27&lt;&gt;"",COUNTIFS(AbsMed,C27,AbsDu,"&lt;="&amp;A27,AbsAu,"&gt;="&amp;A27)&gt;0),C27&amp;" afwezig. ","")&amp;IF(AND(D27&lt;&gt;"",COUNTIFS(AbsMed,D27,AbsDu,"&lt;="&amp;A27,AbsAu,"&gt;="&amp;A27)&gt;0),D27&amp;" afwezig. ","")</f>
        <v/>
      </c>
    </row>
    <row r="28">
      <c r="A28" s="18">
        <f>Debut+26</f>
        <v/>
      </c>
      <c r="B28" s="7">
        <f>IF(COUNTIF(Feries,A28)&gt;0,"Feestdag",IF(WEEKDAY(A28,2)=6,"Zaterdag",IF(WEEKDAY(A28,2)=7,"Zondag","Weekdag")))</f>
        <v/>
      </c>
      <c r="C28" s="9" t="inlineStr">
        <is>
          <t>Arts 9</t>
        </is>
      </c>
      <c r="D28" s="9" t="inlineStr">
        <is>
          <t>Arts 5</t>
        </is>
      </c>
      <c r="E28" s="12">
        <f>IF(AND(C28&lt;&gt;"",C28=C27),"Lijn 1: dezelfde arts twee dagen achter elkaar. ","")&amp;IF(AND(D28&lt;&gt;"",D28=D27),"Lijn 2: dezelfde arts twee dagen achter elkaar. ","")&amp;IF(AND(C28&lt;&gt;"",C28=D28),"Dezelfde arts op beide lijnen. ","")&amp;IF(AND(C28&lt;&gt;"",COUNTIFS(AbsMed,C28,AbsDu,"&lt;="&amp;A28,AbsAu,"&gt;="&amp;A28)&gt;0),C28&amp;" afwezig. ","")&amp;IF(AND(D28&lt;&gt;"",COUNTIFS(AbsMed,D28,AbsDu,"&lt;="&amp;A28,AbsAu,"&gt;="&amp;A28)&gt;0),D28&amp;" afwezig. ","")</f>
        <v/>
      </c>
    </row>
    <row r="29">
      <c r="A29" s="18">
        <f>Debut+27</f>
        <v/>
      </c>
      <c r="B29" s="7">
        <f>IF(COUNTIF(Feries,A29)&gt;0,"Feestdag",IF(WEEKDAY(A29,2)=6,"Zaterdag",IF(WEEKDAY(A29,2)=7,"Zondag","Weekdag")))</f>
        <v/>
      </c>
      <c r="C29" s="9" t="inlineStr">
        <is>
          <t>Arts 4</t>
        </is>
      </c>
      <c r="D29" s="9" t="inlineStr">
        <is>
          <t>Arts 1</t>
        </is>
      </c>
      <c r="E29" s="12">
        <f>IF(AND(C29&lt;&gt;"",C29=C28),"Lijn 1: dezelfde arts twee dagen achter elkaar. ","")&amp;IF(AND(D29&lt;&gt;"",D29=D28),"Lijn 2: dezelfde arts twee dagen achter elkaar. ","")&amp;IF(AND(C29&lt;&gt;"",C29=D29),"Dezelfde arts op beide lijnen. ","")&amp;IF(AND(C29&lt;&gt;"",COUNTIFS(AbsMed,C29,AbsDu,"&lt;="&amp;A29,AbsAu,"&gt;="&amp;A29)&gt;0),C29&amp;" afwezig. ","")&amp;IF(AND(D29&lt;&gt;"",COUNTIFS(AbsMed,D29,AbsDu,"&lt;="&amp;A29,AbsAu,"&gt;="&amp;A29)&gt;0),D29&amp;" afwezig. ","")</f>
        <v/>
      </c>
    </row>
    <row r="30">
      <c r="A30" s="18">
        <f>Debut+28</f>
        <v/>
      </c>
      <c r="B30" s="7">
        <f>IF(COUNTIF(Feries,A30)&gt;0,"Feestdag",IF(WEEKDAY(A30,2)=6,"Zaterdag",IF(WEEKDAY(A30,2)=7,"Zondag","Weekdag")))</f>
        <v/>
      </c>
      <c r="C30" s="9" t="n"/>
      <c r="D30" s="9" t="n"/>
      <c r="E30" s="12">
        <f>IF(AND(C30&lt;&gt;"",C30=C29),"Lijn 1: dezelfde arts twee dagen achter elkaar. ","")&amp;IF(AND(D30&lt;&gt;"",D30=D29),"Lijn 2: dezelfde arts twee dagen achter elkaar. ","")&amp;IF(AND(C30&lt;&gt;"",C30=D30),"Dezelfde arts op beide lijnen. ","")&amp;IF(AND(C30&lt;&gt;"",COUNTIFS(AbsMed,C30,AbsDu,"&lt;="&amp;A30,AbsAu,"&gt;="&amp;A30)&gt;0),C30&amp;" afwezig. ","")&amp;IF(AND(D30&lt;&gt;"",COUNTIFS(AbsMed,D30,AbsDu,"&lt;="&amp;A30,AbsAu,"&gt;="&amp;A30)&gt;0),D30&amp;" afwezig. ","")</f>
        <v/>
      </c>
    </row>
    <row r="31">
      <c r="A31" s="18">
        <f>Debut+29</f>
        <v/>
      </c>
      <c r="B31" s="7">
        <f>IF(COUNTIF(Feries,A31)&gt;0,"Feestdag",IF(WEEKDAY(A31,2)=6,"Zaterdag",IF(WEEKDAY(A31,2)=7,"Zondag","Weekdag")))</f>
        <v/>
      </c>
      <c r="C31" s="9" t="n"/>
      <c r="D31" s="9" t="n"/>
      <c r="E31" s="12">
        <f>IF(AND(C31&lt;&gt;"",C31=C30),"Lijn 1: dezelfde arts twee dagen achter elkaar. ","")&amp;IF(AND(D31&lt;&gt;"",D31=D30),"Lijn 2: dezelfde arts twee dagen achter elkaar. ","")&amp;IF(AND(C31&lt;&gt;"",C31=D31),"Dezelfde arts op beide lijnen. ","")&amp;IF(AND(C31&lt;&gt;"",COUNTIFS(AbsMed,C31,AbsDu,"&lt;="&amp;A31,AbsAu,"&gt;="&amp;A31)&gt;0),C31&amp;" afwezig. ","")&amp;IF(AND(D31&lt;&gt;"",COUNTIFS(AbsMed,D31,AbsDu,"&lt;="&amp;A31,AbsAu,"&gt;="&amp;A31)&gt;0),D31&amp;" afwezig. ","")</f>
        <v/>
      </c>
    </row>
    <row r="32">
      <c r="A32" s="18">
        <f>Debut+30</f>
        <v/>
      </c>
      <c r="B32" s="7">
        <f>IF(COUNTIF(Feries,A32)&gt;0,"Feestdag",IF(WEEKDAY(A32,2)=6,"Zaterdag",IF(WEEKDAY(A32,2)=7,"Zondag","Weekdag")))</f>
        <v/>
      </c>
      <c r="C32" s="9" t="n"/>
      <c r="D32" s="9" t="n"/>
      <c r="E32" s="12">
        <f>IF(AND(C32&lt;&gt;"",C32=C31),"Lijn 1: dezelfde arts twee dagen achter elkaar. ","")&amp;IF(AND(D32&lt;&gt;"",D32=D31),"Lijn 2: dezelfde arts twee dagen achter elkaar. ","")&amp;IF(AND(C32&lt;&gt;"",C32=D32),"Dezelfde arts op beide lijnen. ","")&amp;IF(AND(C32&lt;&gt;"",COUNTIFS(AbsMed,C32,AbsDu,"&lt;="&amp;A32,AbsAu,"&gt;="&amp;A32)&gt;0),C32&amp;" afwezig. ","")&amp;IF(AND(D32&lt;&gt;"",COUNTIFS(AbsMed,D32,AbsDu,"&lt;="&amp;A32,AbsAu,"&gt;="&amp;A32)&gt;0),D32&amp;" afwezig. ","")</f>
        <v/>
      </c>
    </row>
    <row r="33">
      <c r="A33" s="18">
        <f>Debut+31</f>
        <v/>
      </c>
      <c r="B33" s="7">
        <f>IF(COUNTIF(Feries,A33)&gt;0,"Feestdag",IF(WEEKDAY(A33,2)=6,"Zaterdag",IF(WEEKDAY(A33,2)=7,"Zondag","Weekdag")))</f>
        <v/>
      </c>
      <c r="C33" s="9" t="n"/>
      <c r="D33" s="9" t="n"/>
      <c r="E33" s="12">
        <f>IF(AND(C33&lt;&gt;"",C33=C32),"Lijn 1: dezelfde arts twee dagen achter elkaar. ","")&amp;IF(AND(D33&lt;&gt;"",D33=D32),"Lijn 2: dezelfde arts twee dagen achter elkaar. ","")&amp;IF(AND(C33&lt;&gt;"",C33=D33),"Dezelfde arts op beide lijnen. ","")&amp;IF(AND(C33&lt;&gt;"",COUNTIFS(AbsMed,C33,AbsDu,"&lt;="&amp;A33,AbsAu,"&gt;="&amp;A33)&gt;0),C33&amp;" afwezig. ","")&amp;IF(AND(D33&lt;&gt;"",COUNTIFS(AbsMed,D33,AbsDu,"&lt;="&amp;A33,AbsAu,"&gt;="&amp;A33)&gt;0),D33&amp;" afwezig. ","")</f>
        <v/>
      </c>
    </row>
    <row r="34">
      <c r="A34" s="18">
        <f>Debut+32</f>
        <v/>
      </c>
      <c r="B34" s="7">
        <f>IF(COUNTIF(Feries,A34)&gt;0,"Feestdag",IF(WEEKDAY(A34,2)=6,"Zaterdag",IF(WEEKDAY(A34,2)=7,"Zondag","Weekdag")))</f>
        <v/>
      </c>
      <c r="C34" s="9" t="n"/>
      <c r="D34" s="9" t="n"/>
      <c r="E34" s="12">
        <f>IF(AND(C34&lt;&gt;"",C34=C33),"Lijn 1: dezelfde arts twee dagen achter elkaar. ","")&amp;IF(AND(D34&lt;&gt;"",D34=D33),"Lijn 2: dezelfde arts twee dagen achter elkaar. ","")&amp;IF(AND(C34&lt;&gt;"",C34=D34),"Dezelfde arts op beide lijnen. ","")&amp;IF(AND(C34&lt;&gt;"",COUNTIFS(AbsMed,C34,AbsDu,"&lt;="&amp;A34,AbsAu,"&gt;="&amp;A34)&gt;0),C34&amp;" afwezig. ","")&amp;IF(AND(D34&lt;&gt;"",COUNTIFS(AbsMed,D34,AbsDu,"&lt;="&amp;A34,AbsAu,"&gt;="&amp;A34)&gt;0),D34&amp;" afwezig. ","")</f>
        <v/>
      </c>
    </row>
    <row r="35">
      <c r="A35" s="18">
        <f>Debut+33</f>
        <v/>
      </c>
      <c r="B35" s="7">
        <f>IF(COUNTIF(Feries,A35)&gt;0,"Feestdag",IF(WEEKDAY(A35,2)=6,"Zaterdag",IF(WEEKDAY(A35,2)=7,"Zondag","Weekdag")))</f>
        <v/>
      </c>
      <c r="C35" s="9" t="n"/>
      <c r="D35" s="9" t="n"/>
      <c r="E35" s="12">
        <f>IF(AND(C35&lt;&gt;"",C35=C34),"Lijn 1: dezelfde arts twee dagen achter elkaar. ","")&amp;IF(AND(D35&lt;&gt;"",D35=D34),"Lijn 2: dezelfde arts twee dagen achter elkaar. ","")&amp;IF(AND(C35&lt;&gt;"",C35=D35),"Dezelfde arts op beide lijnen. ","")&amp;IF(AND(C35&lt;&gt;"",COUNTIFS(AbsMed,C35,AbsDu,"&lt;="&amp;A35,AbsAu,"&gt;="&amp;A35)&gt;0),C35&amp;" afwezig. ","")&amp;IF(AND(D35&lt;&gt;"",COUNTIFS(AbsMed,D35,AbsDu,"&lt;="&amp;A35,AbsAu,"&gt;="&amp;A35)&gt;0),D35&amp;" afwezig. ","")</f>
        <v/>
      </c>
    </row>
    <row r="36">
      <c r="A36" s="18">
        <f>Debut+34</f>
        <v/>
      </c>
      <c r="B36" s="7">
        <f>IF(COUNTIF(Feries,A36)&gt;0,"Feestdag",IF(WEEKDAY(A36,2)=6,"Zaterdag",IF(WEEKDAY(A36,2)=7,"Zondag","Weekdag")))</f>
        <v/>
      </c>
      <c r="C36" s="9" t="n"/>
      <c r="D36" s="9" t="n"/>
      <c r="E36" s="12">
        <f>IF(AND(C36&lt;&gt;"",C36=C35),"Lijn 1: dezelfde arts twee dagen achter elkaar. ","")&amp;IF(AND(D36&lt;&gt;"",D36=D35),"Lijn 2: dezelfde arts twee dagen achter elkaar. ","")&amp;IF(AND(C36&lt;&gt;"",C36=D36),"Dezelfde arts op beide lijnen. ","")&amp;IF(AND(C36&lt;&gt;"",COUNTIFS(AbsMed,C36,AbsDu,"&lt;="&amp;A36,AbsAu,"&gt;="&amp;A36)&gt;0),C36&amp;" afwezig. ","")&amp;IF(AND(D36&lt;&gt;"",COUNTIFS(AbsMed,D36,AbsDu,"&lt;="&amp;A36,AbsAu,"&gt;="&amp;A36)&gt;0),D36&amp;" afwezig. ","")</f>
        <v/>
      </c>
    </row>
    <row r="37">
      <c r="A37" s="18">
        <f>Debut+35</f>
        <v/>
      </c>
      <c r="B37" s="7">
        <f>IF(COUNTIF(Feries,A37)&gt;0,"Feestdag",IF(WEEKDAY(A37,2)=6,"Zaterdag",IF(WEEKDAY(A37,2)=7,"Zondag","Weekdag")))</f>
        <v/>
      </c>
      <c r="C37" s="9" t="n"/>
      <c r="D37" s="9" t="n"/>
      <c r="E37" s="12">
        <f>IF(AND(C37&lt;&gt;"",C37=C36),"Lijn 1: dezelfde arts twee dagen achter elkaar. ","")&amp;IF(AND(D37&lt;&gt;"",D37=D36),"Lijn 2: dezelfde arts twee dagen achter elkaar. ","")&amp;IF(AND(C37&lt;&gt;"",C37=D37),"Dezelfde arts op beide lijnen. ","")&amp;IF(AND(C37&lt;&gt;"",COUNTIFS(AbsMed,C37,AbsDu,"&lt;="&amp;A37,AbsAu,"&gt;="&amp;A37)&gt;0),C37&amp;" afwezig. ","")&amp;IF(AND(D37&lt;&gt;"",COUNTIFS(AbsMed,D37,AbsDu,"&lt;="&amp;A37,AbsAu,"&gt;="&amp;A37)&gt;0),D37&amp;" afwezig. ","")</f>
        <v/>
      </c>
    </row>
    <row r="38">
      <c r="A38" s="18">
        <f>Debut+36</f>
        <v/>
      </c>
      <c r="B38" s="7">
        <f>IF(COUNTIF(Feries,A38)&gt;0,"Feestdag",IF(WEEKDAY(A38,2)=6,"Zaterdag",IF(WEEKDAY(A38,2)=7,"Zondag","Weekdag")))</f>
        <v/>
      </c>
      <c r="C38" s="9" t="n"/>
      <c r="D38" s="9" t="n"/>
      <c r="E38" s="12">
        <f>IF(AND(C38&lt;&gt;"",C38=C37),"Lijn 1: dezelfde arts twee dagen achter elkaar. ","")&amp;IF(AND(D38&lt;&gt;"",D38=D37),"Lijn 2: dezelfde arts twee dagen achter elkaar. ","")&amp;IF(AND(C38&lt;&gt;"",C38=D38),"Dezelfde arts op beide lijnen. ","")&amp;IF(AND(C38&lt;&gt;"",COUNTIFS(AbsMed,C38,AbsDu,"&lt;="&amp;A38,AbsAu,"&gt;="&amp;A38)&gt;0),C38&amp;" afwezig. ","")&amp;IF(AND(D38&lt;&gt;"",COUNTIFS(AbsMed,D38,AbsDu,"&lt;="&amp;A38,AbsAu,"&gt;="&amp;A38)&gt;0),D38&amp;" afwezig. ","")</f>
        <v/>
      </c>
    </row>
    <row r="39">
      <c r="A39" s="18">
        <f>Debut+37</f>
        <v/>
      </c>
      <c r="B39" s="7">
        <f>IF(COUNTIF(Feries,A39)&gt;0,"Feestdag",IF(WEEKDAY(A39,2)=6,"Zaterdag",IF(WEEKDAY(A39,2)=7,"Zondag","Weekdag")))</f>
        <v/>
      </c>
      <c r="C39" s="9" t="n"/>
      <c r="D39" s="9" t="n"/>
      <c r="E39" s="12">
        <f>IF(AND(C39&lt;&gt;"",C39=C38),"Lijn 1: dezelfde arts twee dagen achter elkaar. ","")&amp;IF(AND(D39&lt;&gt;"",D39=D38),"Lijn 2: dezelfde arts twee dagen achter elkaar. ","")&amp;IF(AND(C39&lt;&gt;"",C39=D39),"Dezelfde arts op beide lijnen. ","")&amp;IF(AND(C39&lt;&gt;"",COUNTIFS(AbsMed,C39,AbsDu,"&lt;="&amp;A39,AbsAu,"&gt;="&amp;A39)&gt;0),C39&amp;" afwezig. ","")&amp;IF(AND(D39&lt;&gt;"",COUNTIFS(AbsMed,D39,AbsDu,"&lt;="&amp;A39,AbsAu,"&gt;="&amp;A39)&gt;0),D39&amp;" afwezig. ","")</f>
        <v/>
      </c>
    </row>
    <row r="40">
      <c r="A40" s="18">
        <f>Debut+38</f>
        <v/>
      </c>
      <c r="B40" s="7">
        <f>IF(COUNTIF(Feries,A40)&gt;0,"Feestdag",IF(WEEKDAY(A40,2)=6,"Zaterdag",IF(WEEKDAY(A40,2)=7,"Zondag","Weekdag")))</f>
        <v/>
      </c>
      <c r="C40" s="9" t="n"/>
      <c r="D40" s="9" t="n"/>
      <c r="E40" s="12">
        <f>IF(AND(C40&lt;&gt;"",C40=C39),"Lijn 1: dezelfde arts twee dagen achter elkaar. ","")&amp;IF(AND(D40&lt;&gt;"",D40=D39),"Lijn 2: dezelfde arts twee dagen achter elkaar. ","")&amp;IF(AND(C40&lt;&gt;"",C40=D40),"Dezelfde arts op beide lijnen. ","")&amp;IF(AND(C40&lt;&gt;"",COUNTIFS(AbsMed,C40,AbsDu,"&lt;="&amp;A40,AbsAu,"&gt;="&amp;A40)&gt;0),C40&amp;" afwezig. ","")&amp;IF(AND(D40&lt;&gt;"",COUNTIFS(AbsMed,D40,AbsDu,"&lt;="&amp;A40,AbsAu,"&gt;="&amp;A40)&gt;0),D40&amp;" afwezig. ","")</f>
        <v/>
      </c>
    </row>
    <row r="41">
      <c r="A41" s="18">
        <f>Debut+39</f>
        <v/>
      </c>
      <c r="B41" s="7">
        <f>IF(COUNTIF(Feries,A41)&gt;0,"Feestdag",IF(WEEKDAY(A41,2)=6,"Zaterdag",IF(WEEKDAY(A41,2)=7,"Zondag","Weekdag")))</f>
        <v/>
      </c>
      <c r="C41" s="9" t="n"/>
      <c r="D41" s="9" t="n"/>
      <c r="E41" s="12">
        <f>IF(AND(C41&lt;&gt;"",C41=C40),"Lijn 1: dezelfde arts twee dagen achter elkaar. ","")&amp;IF(AND(D41&lt;&gt;"",D41=D40),"Lijn 2: dezelfde arts twee dagen achter elkaar. ","")&amp;IF(AND(C41&lt;&gt;"",C41=D41),"Dezelfde arts op beide lijnen. ","")&amp;IF(AND(C41&lt;&gt;"",COUNTIFS(AbsMed,C41,AbsDu,"&lt;="&amp;A41,AbsAu,"&gt;="&amp;A41)&gt;0),C41&amp;" afwezig. ","")&amp;IF(AND(D41&lt;&gt;"",COUNTIFS(AbsMed,D41,AbsDu,"&lt;="&amp;A41,AbsAu,"&gt;="&amp;A41)&gt;0),D41&amp;" afwezig. ","")</f>
        <v/>
      </c>
    </row>
    <row r="42">
      <c r="A42" s="18">
        <f>Debut+40</f>
        <v/>
      </c>
      <c r="B42" s="7">
        <f>IF(COUNTIF(Feries,A42)&gt;0,"Feestdag",IF(WEEKDAY(A42,2)=6,"Zaterdag",IF(WEEKDAY(A42,2)=7,"Zondag","Weekdag")))</f>
        <v/>
      </c>
      <c r="C42" s="9" t="n"/>
      <c r="D42" s="9" t="n"/>
      <c r="E42" s="12">
        <f>IF(AND(C42&lt;&gt;"",C42=C41),"Lijn 1: dezelfde arts twee dagen achter elkaar. ","")&amp;IF(AND(D42&lt;&gt;"",D42=D41),"Lijn 2: dezelfde arts twee dagen achter elkaar. ","")&amp;IF(AND(C42&lt;&gt;"",C42=D42),"Dezelfde arts op beide lijnen. ","")&amp;IF(AND(C42&lt;&gt;"",COUNTIFS(AbsMed,C42,AbsDu,"&lt;="&amp;A42,AbsAu,"&gt;="&amp;A42)&gt;0),C42&amp;" afwezig. ","")&amp;IF(AND(D42&lt;&gt;"",COUNTIFS(AbsMed,D42,AbsDu,"&lt;="&amp;A42,AbsAu,"&gt;="&amp;A42)&gt;0),D42&amp;" afwezig. ","")</f>
        <v/>
      </c>
    </row>
    <row r="43">
      <c r="A43" s="18">
        <f>Debut+41</f>
        <v/>
      </c>
      <c r="B43" s="7">
        <f>IF(COUNTIF(Feries,A43)&gt;0,"Feestdag",IF(WEEKDAY(A43,2)=6,"Zaterdag",IF(WEEKDAY(A43,2)=7,"Zondag","Weekdag")))</f>
        <v/>
      </c>
      <c r="C43" s="9" t="n"/>
      <c r="D43" s="9" t="n"/>
      <c r="E43" s="12">
        <f>IF(AND(C43&lt;&gt;"",C43=C42),"Lijn 1: dezelfde arts twee dagen achter elkaar. ","")&amp;IF(AND(D43&lt;&gt;"",D43=D42),"Lijn 2: dezelfde arts twee dagen achter elkaar. ","")&amp;IF(AND(C43&lt;&gt;"",C43=D43),"Dezelfde arts op beide lijnen. ","")&amp;IF(AND(C43&lt;&gt;"",COUNTIFS(AbsMed,C43,AbsDu,"&lt;="&amp;A43,AbsAu,"&gt;="&amp;A43)&gt;0),C43&amp;" afwezig. ","")&amp;IF(AND(D43&lt;&gt;"",COUNTIFS(AbsMed,D43,AbsDu,"&lt;="&amp;A43,AbsAu,"&gt;="&amp;A43)&gt;0),D43&amp;" afwezig. ","")</f>
        <v/>
      </c>
    </row>
    <row r="44">
      <c r="A44" s="18">
        <f>Debut+42</f>
        <v/>
      </c>
      <c r="B44" s="7">
        <f>IF(COUNTIF(Feries,A44)&gt;0,"Feestdag",IF(WEEKDAY(A44,2)=6,"Zaterdag",IF(WEEKDAY(A44,2)=7,"Zondag","Weekdag")))</f>
        <v/>
      </c>
      <c r="C44" s="9" t="n"/>
      <c r="D44" s="9" t="n"/>
      <c r="E44" s="12">
        <f>IF(AND(C44&lt;&gt;"",C44=C43),"Lijn 1: dezelfde arts twee dagen achter elkaar. ","")&amp;IF(AND(D44&lt;&gt;"",D44=D43),"Lijn 2: dezelfde arts twee dagen achter elkaar. ","")&amp;IF(AND(C44&lt;&gt;"",C44=D44),"Dezelfde arts op beide lijnen. ","")&amp;IF(AND(C44&lt;&gt;"",COUNTIFS(AbsMed,C44,AbsDu,"&lt;="&amp;A44,AbsAu,"&gt;="&amp;A44)&gt;0),C44&amp;" afwezig. ","")&amp;IF(AND(D44&lt;&gt;"",COUNTIFS(AbsMed,D44,AbsDu,"&lt;="&amp;A44,AbsAu,"&gt;="&amp;A44)&gt;0),D44&amp;" afwezig. ","")</f>
        <v/>
      </c>
    </row>
    <row r="45">
      <c r="A45" s="18">
        <f>Debut+43</f>
        <v/>
      </c>
      <c r="B45" s="7">
        <f>IF(COUNTIF(Feries,A45)&gt;0,"Feestdag",IF(WEEKDAY(A45,2)=6,"Zaterdag",IF(WEEKDAY(A45,2)=7,"Zondag","Weekdag")))</f>
        <v/>
      </c>
      <c r="C45" s="9" t="n"/>
      <c r="D45" s="9" t="n"/>
      <c r="E45" s="12">
        <f>IF(AND(C45&lt;&gt;"",C45=C44),"Lijn 1: dezelfde arts twee dagen achter elkaar. ","")&amp;IF(AND(D45&lt;&gt;"",D45=D44),"Lijn 2: dezelfde arts twee dagen achter elkaar. ","")&amp;IF(AND(C45&lt;&gt;"",C45=D45),"Dezelfde arts op beide lijnen. ","")&amp;IF(AND(C45&lt;&gt;"",COUNTIFS(AbsMed,C45,AbsDu,"&lt;="&amp;A45,AbsAu,"&gt;="&amp;A45)&gt;0),C45&amp;" afwezig. ","")&amp;IF(AND(D45&lt;&gt;"",COUNTIFS(AbsMed,D45,AbsDu,"&lt;="&amp;A45,AbsAu,"&gt;="&amp;A45)&gt;0),D45&amp;" afwezig. ","")</f>
        <v/>
      </c>
    </row>
    <row r="46">
      <c r="A46" s="18">
        <f>Debut+44</f>
        <v/>
      </c>
      <c r="B46" s="7">
        <f>IF(COUNTIF(Feries,A46)&gt;0,"Feestdag",IF(WEEKDAY(A46,2)=6,"Zaterdag",IF(WEEKDAY(A46,2)=7,"Zondag","Weekdag")))</f>
        <v/>
      </c>
      <c r="C46" s="9" t="n"/>
      <c r="D46" s="9" t="n"/>
      <c r="E46" s="12">
        <f>IF(AND(C46&lt;&gt;"",C46=C45),"Lijn 1: dezelfde arts twee dagen achter elkaar. ","")&amp;IF(AND(D46&lt;&gt;"",D46=D45),"Lijn 2: dezelfde arts twee dagen achter elkaar. ","")&amp;IF(AND(C46&lt;&gt;"",C46=D46),"Dezelfde arts op beide lijnen. ","")&amp;IF(AND(C46&lt;&gt;"",COUNTIFS(AbsMed,C46,AbsDu,"&lt;="&amp;A46,AbsAu,"&gt;="&amp;A46)&gt;0),C46&amp;" afwezig. ","")&amp;IF(AND(D46&lt;&gt;"",COUNTIFS(AbsMed,D46,AbsDu,"&lt;="&amp;A46,AbsAu,"&gt;="&amp;A46)&gt;0),D46&amp;" afwezig. ","")</f>
        <v/>
      </c>
    </row>
    <row r="47">
      <c r="A47" s="18">
        <f>Debut+45</f>
        <v/>
      </c>
      <c r="B47" s="7">
        <f>IF(COUNTIF(Feries,A47)&gt;0,"Feestdag",IF(WEEKDAY(A47,2)=6,"Zaterdag",IF(WEEKDAY(A47,2)=7,"Zondag","Weekdag")))</f>
        <v/>
      </c>
      <c r="C47" s="9" t="n"/>
      <c r="D47" s="9" t="n"/>
      <c r="E47" s="12">
        <f>IF(AND(C47&lt;&gt;"",C47=C46),"Lijn 1: dezelfde arts twee dagen achter elkaar. ","")&amp;IF(AND(D47&lt;&gt;"",D47=D46),"Lijn 2: dezelfde arts twee dagen achter elkaar. ","")&amp;IF(AND(C47&lt;&gt;"",C47=D47),"Dezelfde arts op beide lijnen. ","")&amp;IF(AND(C47&lt;&gt;"",COUNTIFS(AbsMed,C47,AbsDu,"&lt;="&amp;A47,AbsAu,"&gt;="&amp;A47)&gt;0),C47&amp;" afwezig. ","")&amp;IF(AND(D47&lt;&gt;"",COUNTIFS(AbsMed,D47,AbsDu,"&lt;="&amp;A47,AbsAu,"&gt;="&amp;A47)&gt;0),D47&amp;" afwezig. ","")</f>
        <v/>
      </c>
    </row>
    <row r="48">
      <c r="A48" s="18">
        <f>Debut+46</f>
        <v/>
      </c>
      <c r="B48" s="7">
        <f>IF(COUNTIF(Feries,A48)&gt;0,"Feestdag",IF(WEEKDAY(A48,2)=6,"Zaterdag",IF(WEEKDAY(A48,2)=7,"Zondag","Weekdag")))</f>
        <v/>
      </c>
      <c r="C48" s="9" t="n"/>
      <c r="D48" s="9" t="n"/>
      <c r="E48" s="12">
        <f>IF(AND(C48&lt;&gt;"",C48=C47),"Lijn 1: dezelfde arts twee dagen achter elkaar. ","")&amp;IF(AND(D48&lt;&gt;"",D48=D47),"Lijn 2: dezelfde arts twee dagen achter elkaar. ","")&amp;IF(AND(C48&lt;&gt;"",C48=D48),"Dezelfde arts op beide lijnen. ","")&amp;IF(AND(C48&lt;&gt;"",COUNTIFS(AbsMed,C48,AbsDu,"&lt;="&amp;A48,AbsAu,"&gt;="&amp;A48)&gt;0),C48&amp;" afwezig. ","")&amp;IF(AND(D48&lt;&gt;"",COUNTIFS(AbsMed,D48,AbsDu,"&lt;="&amp;A48,AbsAu,"&gt;="&amp;A48)&gt;0),D48&amp;" afwezig. ","")</f>
        <v/>
      </c>
    </row>
    <row r="49">
      <c r="A49" s="18">
        <f>Debut+47</f>
        <v/>
      </c>
      <c r="B49" s="7">
        <f>IF(COUNTIF(Feries,A49)&gt;0,"Feestdag",IF(WEEKDAY(A49,2)=6,"Zaterdag",IF(WEEKDAY(A49,2)=7,"Zondag","Weekdag")))</f>
        <v/>
      </c>
      <c r="C49" s="9" t="n"/>
      <c r="D49" s="9" t="n"/>
      <c r="E49" s="12">
        <f>IF(AND(C49&lt;&gt;"",C49=C48),"Lijn 1: dezelfde arts twee dagen achter elkaar. ","")&amp;IF(AND(D49&lt;&gt;"",D49=D48),"Lijn 2: dezelfde arts twee dagen achter elkaar. ","")&amp;IF(AND(C49&lt;&gt;"",C49=D49),"Dezelfde arts op beide lijnen. ","")&amp;IF(AND(C49&lt;&gt;"",COUNTIFS(AbsMed,C49,AbsDu,"&lt;="&amp;A49,AbsAu,"&gt;="&amp;A49)&gt;0),C49&amp;" afwezig. ","")&amp;IF(AND(D49&lt;&gt;"",COUNTIFS(AbsMed,D49,AbsDu,"&lt;="&amp;A49,AbsAu,"&gt;="&amp;A49)&gt;0),D49&amp;" afwezig. ","")</f>
        <v/>
      </c>
    </row>
    <row r="50">
      <c r="A50" s="18">
        <f>Debut+48</f>
        <v/>
      </c>
      <c r="B50" s="7">
        <f>IF(COUNTIF(Feries,A50)&gt;0,"Feestdag",IF(WEEKDAY(A50,2)=6,"Zaterdag",IF(WEEKDAY(A50,2)=7,"Zondag","Weekdag")))</f>
        <v/>
      </c>
      <c r="C50" s="9" t="n"/>
      <c r="D50" s="9" t="n"/>
      <c r="E50" s="12">
        <f>IF(AND(C50&lt;&gt;"",C50=C49),"Lijn 1: dezelfde arts twee dagen achter elkaar. ","")&amp;IF(AND(D50&lt;&gt;"",D50=D49),"Lijn 2: dezelfde arts twee dagen achter elkaar. ","")&amp;IF(AND(C50&lt;&gt;"",C50=D50),"Dezelfde arts op beide lijnen. ","")&amp;IF(AND(C50&lt;&gt;"",COUNTIFS(AbsMed,C50,AbsDu,"&lt;="&amp;A50,AbsAu,"&gt;="&amp;A50)&gt;0),C50&amp;" afwezig. ","")&amp;IF(AND(D50&lt;&gt;"",COUNTIFS(AbsMed,D50,AbsDu,"&lt;="&amp;A50,AbsAu,"&gt;="&amp;A50)&gt;0),D50&amp;" afwezig. ","")</f>
        <v/>
      </c>
    </row>
    <row r="51">
      <c r="A51" s="18">
        <f>Debut+49</f>
        <v/>
      </c>
      <c r="B51" s="7">
        <f>IF(COUNTIF(Feries,A51)&gt;0,"Feestdag",IF(WEEKDAY(A51,2)=6,"Zaterdag",IF(WEEKDAY(A51,2)=7,"Zondag","Weekdag")))</f>
        <v/>
      </c>
      <c r="C51" s="9" t="n"/>
      <c r="D51" s="9" t="n"/>
      <c r="E51" s="12">
        <f>IF(AND(C51&lt;&gt;"",C51=C50),"Lijn 1: dezelfde arts twee dagen achter elkaar. ","")&amp;IF(AND(D51&lt;&gt;"",D51=D50),"Lijn 2: dezelfde arts twee dagen achter elkaar. ","")&amp;IF(AND(C51&lt;&gt;"",C51=D51),"Dezelfde arts op beide lijnen. ","")&amp;IF(AND(C51&lt;&gt;"",COUNTIFS(AbsMed,C51,AbsDu,"&lt;="&amp;A51,AbsAu,"&gt;="&amp;A51)&gt;0),C51&amp;" afwezig. ","")&amp;IF(AND(D51&lt;&gt;"",COUNTIFS(AbsMed,D51,AbsDu,"&lt;="&amp;A51,AbsAu,"&gt;="&amp;A51)&gt;0),D51&amp;" afwezig. ","")</f>
        <v/>
      </c>
    </row>
    <row r="52">
      <c r="A52" s="18">
        <f>Debut+50</f>
        <v/>
      </c>
      <c r="B52" s="7">
        <f>IF(COUNTIF(Feries,A52)&gt;0,"Feestdag",IF(WEEKDAY(A52,2)=6,"Zaterdag",IF(WEEKDAY(A52,2)=7,"Zondag","Weekdag")))</f>
        <v/>
      </c>
      <c r="C52" s="9" t="n"/>
      <c r="D52" s="9" t="n"/>
      <c r="E52" s="12">
        <f>IF(AND(C52&lt;&gt;"",C52=C51),"Lijn 1: dezelfde arts twee dagen achter elkaar. ","")&amp;IF(AND(D52&lt;&gt;"",D52=D51),"Lijn 2: dezelfde arts twee dagen achter elkaar. ","")&amp;IF(AND(C52&lt;&gt;"",C52=D52),"Dezelfde arts op beide lijnen. ","")&amp;IF(AND(C52&lt;&gt;"",COUNTIFS(AbsMed,C52,AbsDu,"&lt;="&amp;A52,AbsAu,"&gt;="&amp;A52)&gt;0),C52&amp;" afwezig. ","")&amp;IF(AND(D52&lt;&gt;"",COUNTIFS(AbsMed,D52,AbsDu,"&lt;="&amp;A52,AbsAu,"&gt;="&amp;A52)&gt;0),D52&amp;" afwezig. ","")</f>
        <v/>
      </c>
    </row>
    <row r="53">
      <c r="A53" s="18">
        <f>Debut+51</f>
        <v/>
      </c>
      <c r="B53" s="7">
        <f>IF(COUNTIF(Feries,A53)&gt;0,"Feestdag",IF(WEEKDAY(A53,2)=6,"Zaterdag",IF(WEEKDAY(A53,2)=7,"Zondag","Weekdag")))</f>
        <v/>
      </c>
      <c r="C53" s="9" t="n"/>
      <c r="D53" s="9" t="n"/>
      <c r="E53" s="12">
        <f>IF(AND(C53&lt;&gt;"",C53=C52),"Lijn 1: dezelfde arts twee dagen achter elkaar. ","")&amp;IF(AND(D53&lt;&gt;"",D53=D52),"Lijn 2: dezelfde arts twee dagen achter elkaar. ","")&amp;IF(AND(C53&lt;&gt;"",C53=D53),"Dezelfde arts op beide lijnen. ","")&amp;IF(AND(C53&lt;&gt;"",COUNTIFS(AbsMed,C53,AbsDu,"&lt;="&amp;A53,AbsAu,"&gt;="&amp;A53)&gt;0),C53&amp;" afwezig. ","")&amp;IF(AND(D53&lt;&gt;"",COUNTIFS(AbsMed,D53,AbsDu,"&lt;="&amp;A53,AbsAu,"&gt;="&amp;A53)&gt;0),D53&amp;" afwezig. ","")</f>
        <v/>
      </c>
    </row>
    <row r="54">
      <c r="A54" s="18">
        <f>Debut+52</f>
        <v/>
      </c>
      <c r="B54" s="7">
        <f>IF(COUNTIF(Feries,A54)&gt;0,"Feestdag",IF(WEEKDAY(A54,2)=6,"Zaterdag",IF(WEEKDAY(A54,2)=7,"Zondag","Weekdag")))</f>
        <v/>
      </c>
      <c r="C54" s="9" t="n"/>
      <c r="D54" s="9" t="n"/>
      <c r="E54" s="12">
        <f>IF(AND(C54&lt;&gt;"",C54=C53),"Lijn 1: dezelfde arts twee dagen achter elkaar. ","")&amp;IF(AND(D54&lt;&gt;"",D54=D53),"Lijn 2: dezelfde arts twee dagen achter elkaar. ","")&amp;IF(AND(C54&lt;&gt;"",C54=D54),"Dezelfde arts op beide lijnen. ","")&amp;IF(AND(C54&lt;&gt;"",COUNTIFS(AbsMed,C54,AbsDu,"&lt;="&amp;A54,AbsAu,"&gt;="&amp;A54)&gt;0),C54&amp;" afwezig. ","")&amp;IF(AND(D54&lt;&gt;"",COUNTIFS(AbsMed,D54,AbsDu,"&lt;="&amp;A54,AbsAu,"&gt;="&amp;A54)&gt;0),D54&amp;" afwezig. ","")</f>
        <v/>
      </c>
    </row>
    <row r="55">
      <c r="A55" s="18">
        <f>Debut+53</f>
        <v/>
      </c>
      <c r="B55" s="7">
        <f>IF(COUNTIF(Feries,A55)&gt;0,"Feestdag",IF(WEEKDAY(A55,2)=6,"Zaterdag",IF(WEEKDAY(A55,2)=7,"Zondag","Weekdag")))</f>
        <v/>
      </c>
      <c r="C55" s="9" t="n"/>
      <c r="D55" s="9" t="n"/>
      <c r="E55" s="12">
        <f>IF(AND(C55&lt;&gt;"",C55=C54),"Lijn 1: dezelfde arts twee dagen achter elkaar. ","")&amp;IF(AND(D55&lt;&gt;"",D55=D54),"Lijn 2: dezelfde arts twee dagen achter elkaar. ","")&amp;IF(AND(C55&lt;&gt;"",C55=D55),"Dezelfde arts op beide lijnen. ","")&amp;IF(AND(C55&lt;&gt;"",COUNTIFS(AbsMed,C55,AbsDu,"&lt;="&amp;A55,AbsAu,"&gt;="&amp;A55)&gt;0),C55&amp;" afwezig. ","")&amp;IF(AND(D55&lt;&gt;"",COUNTIFS(AbsMed,D55,AbsDu,"&lt;="&amp;A55,AbsAu,"&gt;="&amp;A55)&gt;0),D55&amp;" afwezig. ","")</f>
        <v/>
      </c>
    </row>
    <row r="56">
      <c r="A56" s="18">
        <f>Debut+54</f>
        <v/>
      </c>
      <c r="B56" s="7">
        <f>IF(COUNTIF(Feries,A56)&gt;0,"Feestdag",IF(WEEKDAY(A56,2)=6,"Zaterdag",IF(WEEKDAY(A56,2)=7,"Zondag","Weekdag")))</f>
        <v/>
      </c>
      <c r="C56" s="9" t="n"/>
      <c r="D56" s="9" t="n"/>
      <c r="E56" s="12">
        <f>IF(AND(C56&lt;&gt;"",C56=C55),"Lijn 1: dezelfde arts twee dagen achter elkaar. ","")&amp;IF(AND(D56&lt;&gt;"",D56=D55),"Lijn 2: dezelfde arts twee dagen achter elkaar. ","")&amp;IF(AND(C56&lt;&gt;"",C56=D56),"Dezelfde arts op beide lijnen. ","")&amp;IF(AND(C56&lt;&gt;"",COUNTIFS(AbsMed,C56,AbsDu,"&lt;="&amp;A56,AbsAu,"&gt;="&amp;A56)&gt;0),C56&amp;" afwezig. ","")&amp;IF(AND(D56&lt;&gt;"",COUNTIFS(AbsMed,D56,AbsDu,"&lt;="&amp;A56,AbsAu,"&gt;="&amp;A56)&gt;0),D56&amp;" afwezig. ","")</f>
        <v/>
      </c>
    </row>
    <row r="57">
      <c r="A57" s="18">
        <f>Debut+55</f>
        <v/>
      </c>
      <c r="B57" s="7">
        <f>IF(COUNTIF(Feries,A57)&gt;0,"Feestdag",IF(WEEKDAY(A57,2)=6,"Zaterdag",IF(WEEKDAY(A57,2)=7,"Zondag","Weekdag")))</f>
        <v/>
      </c>
      <c r="C57" s="9" t="n"/>
      <c r="D57" s="9" t="n"/>
      <c r="E57" s="12">
        <f>IF(AND(C57&lt;&gt;"",C57=C56),"Lijn 1: dezelfde arts twee dagen achter elkaar. ","")&amp;IF(AND(D57&lt;&gt;"",D57=D56),"Lijn 2: dezelfde arts twee dagen achter elkaar. ","")&amp;IF(AND(C57&lt;&gt;"",C57=D57),"Dezelfde arts op beide lijnen. ","")&amp;IF(AND(C57&lt;&gt;"",COUNTIFS(AbsMed,C57,AbsDu,"&lt;="&amp;A57,AbsAu,"&gt;="&amp;A57)&gt;0),C57&amp;" afwezig. ","")&amp;IF(AND(D57&lt;&gt;"",COUNTIFS(AbsMed,D57,AbsDu,"&lt;="&amp;A57,AbsAu,"&gt;="&amp;A57)&gt;0),D57&amp;" afwezig. ","")</f>
        <v/>
      </c>
    </row>
    <row r="58">
      <c r="A58" s="18">
        <f>Debut+56</f>
        <v/>
      </c>
      <c r="B58" s="7">
        <f>IF(COUNTIF(Feries,A58)&gt;0,"Feestdag",IF(WEEKDAY(A58,2)=6,"Zaterdag",IF(WEEKDAY(A58,2)=7,"Zondag","Weekdag")))</f>
        <v/>
      </c>
      <c r="C58" s="9" t="n"/>
      <c r="D58" s="9" t="n"/>
      <c r="E58" s="12">
        <f>IF(AND(C58&lt;&gt;"",C58=C57),"Lijn 1: dezelfde arts twee dagen achter elkaar. ","")&amp;IF(AND(D58&lt;&gt;"",D58=D57),"Lijn 2: dezelfde arts twee dagen achter elkaar. ","")&amp;IF(AND(C58&lt;&gt;"",C58=D58),"Dezelfde arts op beide lijnen. ","")&amp;IF(AND(C58&lt;&gt;"",COUNTIFS(AbsMed,C58,AbsDu,"&lt;="&amp;A58,AbsAu,"&gt;="&amp;A58)&gt;0),C58&amp;" afwezig. ","")&amp;IF(AND(D58&lt;&gt;"",COUNTIFS(AbsMed,D58,AbsDu,"&lt;="&amp;A58,AbsAu,"&gt;="&amp;A58)&gt;0),D58&amp;" afwezig. ","")</f>
        <v/>
      </c>
    </row>
    <row r="59">
      <c r="A59" s="18">
        <f>Debut+57</f>
        <v/>
      </c>
      <c r="B59" s="7">
        <f>IF(COUNTIF(Feries,A59)&gt;0,"Feestdag",IF(WEEKDAY(A59,2)=6,"Zaterdag",IF(WEEKDAY(A59,2)=7,"Zondag","Weekdag")))</f>
        <v/>
      </c>
      <c r="C59" s="9" t="n"/>
      <c r="D59" s="9" t="n"/>
      <c r="E59" s="12">
        <f>IF(AND(C59&lt;&gt;"",C59=C58),"Lijn 1: dezelfde arts twee dagen achter elkaar. ","")&amp;IF(AND(D59&lt;&gt;"",D59=D58),"Lijn 2: dezelfde arts twee dagen achter elkaar. ","")&amp;IF(AND(C59&lt;&gt;"",C59=D59),"Dezelfde arts op beide lijnen. ","")&amp;IF(AND(C59&lt;&gt;"",COUNTIFS(AbsMed,C59,AbsDu,"&lt;="&amp;A59,AbsAu,"&gt;="&amp;A59)&gt;0),C59&amp;" afwezig. ","")&amp;IF(AND(D59&lt;&gt;"",COUNTIFS(AbsMed,D59,AbsDu,"&lt;="&amp;A59,AbsAu,"&gt;="&amp;A59)&gt;0),D59&amp;" afwezig. ","")</f>
        <v/>
      </c>
    </row>
    <row r="60">
      <c r="A60" s="18">
        <f>Debut+58</f>
        <v/>
      </c>
      <c r="B60" s="7">
        <f>IF(COUNTIF(Feries,A60)&gt;0,"Feestdag",IF(WEEKDAY(A60,2)=6,"Zaterdag",IF(WEEKDAY(A60,2)=7,"Zondag","Weekdag")))</f>
        <v/>
      </c>
      <c r="C60" s="9" t="n"/>
      <c r="D60" s="9" t="n"/>
      <c r="E60" s="12">
        <f>IF(AND(C60&lt;&gt;"",C60=C59),"Lijn 1: dezelfde arts twee dagen achter elkaar. ","")&amp;IF(AND(D60&lt;&gt;"",D60=D59),"Lijn 2: dezelfde arts twee dagen achter elkaar. ","")&amp;IF(AND(C60&lt;&gt;"",C60=D60),"Dezelfde arts op beide lijnen. ","")&amp;IF(AND(C60&lt;&gt;"",COUNTIFS(AbsMed,C60,AbsDu,"&lt;="&amp;A60,AbsAu,"&gt;="&amp;A60)&gt;0),C60&amp;" afwezig. ","")&amp;IF(AND(D60&lt;&gt;"",COUNTIFS(AbsMed,D60,AbsDu,"&lt;="&amp;A60,AbsAu,"&gt;="&amp;A60)&gt;0),D60&amp;" afwezig. ","")</f>
        <v/>
      </c>
    </row>
    <row r="61">
      <c r="A61" s="18">
        <f>Debut+59</f>
        <v/>
      </c>
      <c r="B61" s="7">
        <f>IF(COUNTIF(Feries,A61)&gt;0,"Feestdag",IF(WEEKDAY(A61,2)=6,"Zaterdag",IF(WEEKDAY(A61,2)=7,"Zondag","Weekdag")))</f>
        <v/>
      </c>
      <c r="C61" s="9" t="n"/>
      <c r="D61" s="9" t="n"/>
      <c r="E61" s="12">
        <f>IF(AND(C61&lt;&gt;"",C61=C60),"Lijn 1: dezelfde arts twee dagen achter elkaar. ","")&amp;IF(AND(D61&lt;&gt;"",D61=D60),"Lijn 2: dezelfde arts twee dagen achter elkaar. ","")&amp;IF(AND(C61&lt;&gt;"",C61=D61),"Dezelfde arts op beide lijnen. ","")&amp;IF(AND(C61&lt;&gt;"",COUNTIFS(AbsMed,C61,AbsDu,"&lt;="&amp;A61,AbsAu,"&gt;="&amp;A61)&gt;0),C61&amp;" afwezig. ","")&amp;IF(AND(D61&lt;&gt;"",COUNTIFS(AbsMed,D61,AbsDu,"&lt;="&amp;A61,AbsAu,"&gt;="&amp;A61)&gt;0),D61&amp;" afwezig. ","")</f>
        <v/>
      </c>
    </row>
    <row r="62">
      <c r="A62" s="18">
        <f>Debut+60</f>
        <v/>
      </c>
      <c r="B62" s="7">
        <f>IF(COUNTIF(Feries,A62)&gt;0,"Feestdag",IF(WEEKDAY(A62,2)=6,"Zaterdag",IF(WEEKDAY(A62,2)=7,"Zondag","Weekdag")))</f>
        <v/>
      </c>
      <c r="C62" s="9" t="n"/>
      <c r="D62" s="9" t="n"/>
      <c r="E62" s="12">
        <f>IF(AND(C62&lt;&gt;"",C62=C61),"Lijn 1: dezelfde arts twee dagen achter elkaar. ","")&amp;IF(AND(D62&lt;&gt;"",D62=D61),"Lijn 2: dezelfde arts twee dagen achter elkaar. ","")&amp;IF(AND(C62&lt;&gt;"",C62=D62),"Dezelfde arts op beide lijnen. ","")&amp;IF(AND(C62&lt;&gt;"",COUNTIFS(AbsMed,C62,AbsDu,"&lt;="&amp;A62,AbsAu,"&gt;="&amp;A62)&gt;0),C62&amp;" afwezig. ","")&amp;IF(AND(D62&lt;&gt;"",COUNTIFS(AbsMed,D62,AbsDu,"&lt;="&amp;A62,AbsAu,"&gt;="&amp;A62)&gt;0),D62&amp;" afwezig. ","")</f>
        <v/>
      </c>
    </row>
    <row r="63">
      <c r="A63" s="18">
        <f>Debut+61</f>
        <v/>
      </c>
      <c r="B63" s="7">
        <f>IF(COUNTIF(Feries,A63)&gt;0,"Feestdag",IF(WEEKDAY(A63,2)=6,"Zaterdag",IF(WEEKDAY(A63,2)=7,"Zondag","Weekdag")))</f>
        <v/>
      </c>
      <c r="C63" s="9" t="n"/>
      <c r="D63" s="9" t="n"/>
      <c r="E63" s="12">
        <f>IF(AND(C63&lt;&gt;"",C63=C62),"Lijn 1: dezelfde arts twee dagen achter elkaar. ","")&amp;IF(AND(D63&lt;&gt;"",D63=D62),"Lijn 2: dezelfde arts twee dagen achter elkaar. ","")&amp;IF(AND(C63&lt;&gt;"",C63=D63),"Dezelfde arts op beide lijnen. ","")&amp;IF(AND(C63&lt;&gt;"",COUNTIFS(AbsMed,C63,AbsDu,"&lt;="&amp;A63,AbsAu,"&gt;="&amp;A63)&gt;0),C63&amp;" afwezig. ","")&amp;IF(AND(D63&lt;&gt;"",COUNTIFS(AbsMed,D63,AbsDu,"&lt;="&amp;A63,AbsAu,"&gt;="&amp;A63)&gt;0),D63&amp;" afwezig. ","")</f>
        <v/>
      </c>
    </row>
    <row r="64">
      <c r="A64" s="18">
        <f>Debut+62</f>
        <v/>
      </c>
      <c r="B64" s="7">
        <f>IF(COUNTIF(Feries,A64)&gt;0,"Feestdag",IF(WEEKDAY(A64,2)=6,"Zaterdag",IF(WEEKDAY(A64,2)=7,"Zondag","Weekdag")))</f>
        <v/>
      </c>
      <c r="C64" s="9" t="n"/>
      <c r="D64" s="9" t="n"/>
      <c r="E64" s="12">
        <f>IF(AND(C64&lt;&gt;"",C64=C63),"Lijn 1: dezelfde arts twee dagen achter elkaar. ","")&amp;IF(AND(D64&lt;&gt;"",D64=D63),"Lijn 2: dezelfde arts twee dagen achter elkaar. ","")&amp;IF(AND(C64&lt;&gt;"",C64=D64),"Dezelfde arts op beide lijnen. ","")&amp;IF(AND(C64&lt;&gt;"",COUNTIFS(AbsMed,C64,AbsDu,"&lt;="&amp;A64,AbsAu,"&gt;="&amp;A64)&gt;0),C64&amp;" afwezig. ","")&amp;IF(AND(D64&lt;&gt;"",COUNTIFS(AbsMed,D64,AbsDu,"&lt;="&amp;A64,AbsAu,"&gt;="&amp;A64)&gt;0),D64&amp;" afwezig. ","")</f>
        <v/>
      </c>
    </row>
    <row r="65">
      <c r="A65" s="18">
        <f>Debut+63</f>
        <v/>
      </c>
      <c r="B65" s="7">
        <f>IF(COUNTIF(Feries,A65)&gt;0,"Feestdag",IF(WEEKDAY(A65,2)=6,"Zaterdag",IF(WEEKDAY(A65,2)=7,"Zondag","Weekdag")))</f>
        <v/>
      </c>
      <c r="C65" s="9" t="n"/>
      <c r="D65" s="9" t="n"/>
      <c r="E65" s="12">
        <f>IF(AND(C65&lt;&gt;"",C65=C64),"Lijn 1: dezelfde arts twee dagen achter elkaar. ","")&amp;IF(AND(D65&lt;&gt;"",D65=D64),"Lijn 2: dezelfde arts twee dagen achter elkaar. ","")&amp;IF(AND(C65&lt;&gt;"",C65=D65),"Dezelfde arts op beide lijnen. ","")&amp;IF(AND(C65&lt;&gt;"",COUNTIFS(AbsMed,C65,AbsDu,"&lt;="&amp;A65,AbsAu,"&gt;="&amp;A65)&gt;0),C65&amp;" afwezig. ","")&amp;IF(AND(D65&lt;&gt;"",COUNTIFS(AbsMed,D65,AbsDu,"&lt;="&amp;A65,AbsAu,"&gt;="&amp;A65)&gt;0),D65&amp;" afwezig. ","")</f>
        <v/>
      </c>
    </row>
    <row r="66">
      <c r="A66" s="18">
        <f>Debut+64</f>
        <v/>
      </c>
      <c r="B66" s="7">
        <f>IF(COUNTIF(Feries,A66)&gt;0,"Feestdag",IF(WEEKDAY(A66,2)=6,"Zaterdag",IF(WEEKDAY(A66,2)=7,"Zondag","Weekdag")))</f>
        <v/>
      </c>
      <c r="C66" s="9" t="n"/>
      <c r="D66" s="9" t="n"/>
      <c r="E66" s="12">
        <f>IF(AND(C66&lt;&gt;"",C66=C65),"Lijn 1: dezelfde arts twee dagen achter elkaar. ","")&amp;IF(AND(D66&lt;&gt;"",D66=D65),"Lijn 2: dezelfde arts twee dagen achter elkaar. ","")&amp;IF(AND(C66&lt;&gt;"",C66=D66),"Dezelfde arts op beide lijnen. ","")&amp;IF(AND(C66&lt;&gt;"",COUNTIFS(AbsMed,C66,AbsDu,"&lt;="&amp;A66,AbsAu,"&gt;="&amp;A66)&gt;0),C66&amp;" afwezig. ","")&amp;IF(AND(D66&lt;&gt;"",COUNTIFS(AbsMed,D66,AbsDu,"&lt;="&amp;A66,AbsAu,"&gt;="&amp;A66)&gt;0),D66&amp;" afwezig. ","")</f>
        <v/>
      </c>
    </row>
    <row r="67">
      <c r="A67" s="18">
        <f>Debut+65</f>
        <v/>
      </c>
      <c r="B67" s="7">
        <f>IF(COUNTIF(Feries,A67)&gt;0,"Feestdag",IF(WEEKDAY(A67,2)=6,"Zaterdag",IF(WEEKDAY(A67,2)=7,"Zondag","Weekdag")))</f>
        <v/>
      </c>
      <c r="C67" s="9" t="n"/>
      <c r="D67" s="9" t="n"/>
      <c r="E67" s="12">
        <f>IF(AND(C67&lt;&gt;"",C67=C66),"Lijn 1: dezelfde arts twee dagen achter elkaar. ","")&amp;IF(AND(D67&lt;&gt;"",D67=D66),"Lijn 2: dezelfde arts twee dagen achter elkaar. ","")&amp;IF(AND(C67&lt;&gt;"",C67=D67),"Dezelfde arts op beide lijnen. ","")&amp;IF(AND(C67&lt;&gt;"",COUNTIFS(AbsMed,C67,AbsDu,"&lt;="&amp;A67,AbsAu,"&gt;="&amp;A67)&gt;0),C67&amp;" afwezig. ","")&amp;IF(AND(D67&lt;&gt;"",COUNTIFS(AbsMed,D67,AbsDu,"&lt;="&amp;A67,AbsAu,"&gt;="&amp;A67)&gt;0),D67&amp;" afwezig. ","")</f>
        <v/>
      </c>
    </row>
    <row r="68">
      <c r="A68" s="18">
        <f>Debut+66</f>
        <v/>
      </c>
      <c r="B68" s="7">
        <f>IF(COUNTIF(Feries,A68)&gt;0,"Feestdag",IF(WEEKDAY(A68,2)=6,"Zaterdag",IF(WEEKDAY(A68,2)=7,"Zondag","Weekdag")))</f>
        <v/>
      </c>
      <c r="C68" s="9" t="n"/>
      <c r="D68" s="9" t="n"/>
      <c r="E68" s="12">
        <f>IF(AND(C68&lt;&gt;"",C68=C67),"Lijn 1: dezelfde arts twee dagen achter elkaar. ","")&amp;IF(AND(D68&lt;&gt;"",D68=D67),"Lijn 2: dezelfde arts twee dagen achter elkaar. ","")&amp;IF(AND(C68&lt;&gt;"",C68=D68),"Dezelfde arts op beide lijnen. ","")&amp;IF(AND(C68&lt;&gt;"",COUNTIFS(AbsMed,C68,AbsDu,"&lt;="&amp;A68,AbsAu,"&gt;="&amp;A68)&gt;0),C68&amp;" afwezig. ","")&amp;IF(AND(D68&lt;&gt;"",COUNTIFS(AbsMed,D68,AbsDu,"&lt;="&amp;A68,AbsAu,"&gt;="&amp;A68)&gt;0),D68&amp;" afwezig. ","")</f>
        <v/>
      </c>
    </row>
    <row r="69">
      <c r="A69" s="18">
        <f>Debut+67</f>
        <v/>
      </c>
      <c r="B69" s="7">
        <f>IF(COUNTIF(Feries,A69)&gt;0,"Feestdag",IF(WEEKDAY(A69,2)=6,"Zaterdag",IF(WEEKDAY(A69,2)=7,"Zondag","Weekdag")))</f>
        <v/>
      </c>
      <c r="C69" s="9" t="n"/>
      <c r="D69" s="9" t="n"/>
      <c r="E69" s="12">
        <f>IF(AND(C69&lt;&gt;"",C69=C68),"Lijn 1: dezelfde arts twee dagen achter elkaar. ","")&amp;IF(AND(D69&lt;&gt;"",D69=D68),"Lijn 2: dezelfde arts twee dagen achter elkaar. ","")&amp;IF(AND(C69&lt;&gt;"",C69=D69),"Dezelfde arts op beide lijnen. ","")&amp;IF(AND(C69&lt;&gt;"",COUNTIFS(AbsMed,C69,AbsDu,"&lt;="&amp;A69,AbsAu,"&gt;="&amp;A69)&gt;0),C69&amp;" afwezig. ","")&amp;IF(AND(D69&lt;&gt;"",COUNTIFS(AbsMed,D69,AbsDu,"&lt;="&amp;A69,AbsAu,"&gt;="&amp;A69)&gt;0),D69&amp;" afwezig. ","")</f>
        <v/>
      </c>
    </row>
    <row r="70">
      <c r="A70" s="18">
        <f>Debut+68</f>
        <v/>
      </c>
      <c r="B70" s="7">
        <f>IF(COUNTIF(Feries,A70)&gt;0,"Feestdag",IF(WEEKDAY(A70,2)=6,"Zaterdag",IF(WEEKDAY(A70,2)=7,"Zondag","Weekdag")))</f>
        <v/>
      </c>
      <c r="C70" s="9" t="n"/>
      <c r="D70" s="9" t="n"/>
      <c r="E70" s="12">
        <f>IF(AND(C70&lt;&gt;"",C70=C69),"Lijn 1: dezelfde arts twee dagen achter elkaar. ","")&amp;IF(AND(D70&lt;&gt;"",D70=D69),"Lijn 2: dezelfde arts twee dagen achter elkaar. ","")&amp;IF(AND(C70&lt;&gt;"",C70=D70),"Dezelfde arts op beide lijnen. ","")&amp;IF(AND(C70&lt;&gt;"",COUNTIFS(AbsMed,C70,AbsDu,"&lt;="&amp;A70,AbsAu,"&gt;="&amp;A70)&gt;0),C70&amp;" afwezig. ","")&amp;IF(AND(D70&lt;&gt;"",COUNTIFS(AbsMed,D70,AbsDu,"&lt;="&amp;A70,AbsAu,"&gt;="&amp;A70)&gt;0),D70&amp;" afwezig. ","")</f>
        <v/>
      </c>
    </row>
    <row r="71">
      <c r="A71" s="18">
        <f>Debut+69</f>
        <v/>
      </c>
      <c r="B71" s="7">
        <f>IF(COUNTIF(Feries,A71)&gt;0,"Feestdag",IF(WEEKDAY(A71,2)=6,"Zaterdag",IF(WEEKDAY(A71,2)=7,"Zondag","Weekdag")))</f>
        <v/>
      </c>
      <c r="C71" s="9" t="n"/>
      <c r="D71" s="9" t="n"/>
      <c r="E71" s="12">
        <f>IF(AND(C71&lt;&gt;"",C71=C70),"Lijn 1: dezelfde arts twee dagen achter elkaar. ","")&amp;IF(AND(D71&lt;&gt;"",D71=D70),"Lijn 2: dezelfde arts twee dagen achter elkaar. ","")&amp;IF(AND(C71&lt;&gt;"",C71=D71),"Dezelfde arts op beide lijnen. ","")&amp;IF(AND(C71&lt;&gt;"",COUNTIFS(AbsMed,C71,AbsDu,"&lt;="&amp;A71,AbsAu,"&gt;="&amp;A71)&gt;0),C71&amp;" afwezig. ","")&amp;IF(AND(D71&lt;&gt;"",COUNTIFS(AbsMed,D71,AbsDu,"&lt;="&amp;A71,AbsAu,"&gt;="&amp;A71)&gt;0),D71&amp;" afwezig. ","")</f>
        <v/>
      </c>
    </row>
    <row r="72">
      <c r="A72" s="18">
        <f>Debut+70</f>
        <v/>
      </c>
      <c r="B72" s="7">
        <f>IF(COUNTIF(Feries,A72)&gt;0,"Feestdag",IF(WEEKDAY(A72,2)=6,"Zaterdag",IF(WEEKDAY(A72,2)=7,"Zondag","Weekdag")))</f>
        <v/>
      </c>
      <c r="C72" s="9" t="n"/>
      <c r="D72" s="9" t="n"/>
      <c r="E72" s="12">
        <f>IF(AND(C72&lt;&gt;"",C72=C71),"Lijn 1: dezelfde arts twee dagen achter elkaar. ","")&amp;IF(AND(D72&lt;&gt;"",D72=D71),"Lijn 2: dezelfde arts twee dagen achter elkaar. ","")&amp;IF(AND(C72&lt;&gt;"",C72=D72),"Dezelfde arts op beide lijnen. ","")&amp;IF(AND(C72&lt;&gt;"",COUNTIFS(AbsMed,C72,AbsDu,"&lt;="&amp;A72,AbsAu,"&gt;="&amp;A72)&gt;0),C72&amp;" afwezig. ","")&amp;IF(AND(D72&lt;&gt;"",COUNTIFS(AbsMed,D72,AbsDu,"&lt;="&amp;A72,AbsAu,"&gt;="&amp;A72)&gt;0),D72&amp;" afwezig. ","")</f>
        <v/>
      </c>
    </row>
    <row r="73">
      <c r="A73" s="18">
        <f>Debut+71</f>
        <v/>
      </c>
      <c r="B73" s="7">
        <f>IF(COUNTIF(Feries,A73)&gt;0,"Feestdag",IF(WEEKDAY(A73,2)=6,"Zaterdag",IF(WEEKDAY(A73,2)=7,"Zondag","Weekdag")))</f>
        <v/>
      </c>
      <c r="C73" s="9" t="n"/>
      <c r="D73" s="9" t="n"/>
      <c r="E73" s="12">
        <f>IF(AND(C73&lt;&gt;"",C73=C72),"Lijn 1: dezelfde arts twee dagen achter elkaar. ","")&amp;IF(AND(D73&lt;&gt;"",D73=D72),"Lijn 2: dezelfde arts twee dagen achter elkaar. ","")&amp;IF(AND(C73&lt;&gt;"",C73=D73),"Dezelfde arts op beide lijnen. ","")&amp;IF(AND(C73&lt;&gt;"",COUNTIFS(AbsMed,C73,AbsDu,"&lt;="&amp;A73,AbsAu,"&gt;="&amp;A73)&gt;0),C73&amp;" afwezig. ","")&amp;IF(AND(D73&lt;&gt;"",COUNTIFS(AbsMed,D73,AbsDu,"&lt;="&amp;A73,AbsAu,"&gt;="&amp;A73)&gt;0),D73&amp;" afwezig. ","")</f>
        <v/>
      </c>
    </row>
    <row r="74">
      <c r="A74" s="18">
        <f>Debut+72</f>
        <v/>
      </c>
      <c r="B74" s="7">
        <f>IF(COUNTIF(Feries,A74)&gt;0,"Feestdag",IF(WEEKDAY(A74,2)=6,"Zaterdag",IF(WEEKDAY(A74,2)=7,"Zondag","Weekdag")))</f>
        <v/>
      </c>
      <c r="C74" s="9" t="n"/>
      <c r="D74" s="9" t="n"/>
      <c r="E74" s="12">
        <f>IF(AND(C74&lt;&gt;"",C74=C73),"Lijn 1: dezelfde arts twee dagen achter elkaar. ","")&amp;IF(AND(D74&lt;&gt;"",D74=D73),"Lijn 2: dezelfde arts twee dagen achter elkaar. ","")&amp;IF(AND(C74&lt;&gt;"",C74=D74),"Dezelfde arts op beide lijnen. ","")&amp;IF(AND(C74&lt;&gt;"",COUNTIFS(AbsMed,C74,AbsDu,"&lt;="&amp;A74,AbsAu,"&gt;="&amp;A74)&gt;0),C74&amp;" afwezig. ","")&amp;IF(AND(D74&lt;&gt;"",COUNTIFS(AbsMed,D74,AbsDu,"&lt;="&amp;A74,AbsAu,"&gt;="&amp;A74)&gt;0),D74&amp;" afwezig. ","")</f>
        <v/>
      </c>
    </row>
    <row r="75">
      <c r="A75" s="18">
        <f>Debut+73</f>
        <v/>
      </c>
      <c r="B75" s="7">
        <f>IF(COUNTIF(Feries,A75)&gt;0,"Feestdag",IF(WEEKDAY(A75,2)=6,"Zaterdag",IF(WEEKDAY(A75,2)=7,"Zondag","Weekdag")))</f>
        <v/>
      </c>
      <c r="C75" s="9" t="n"/>
      <c r="D75" s="9" t="n"/>
      <c r="E75" s="12">
        <f>IF(AND(C75&lt;&gt;"",C75=C74),"Lijn 1: dezelfde arts twee dagen achter elkaar. ","")&amp;IF(AND(D75&lt;&gt;"",D75=D74),"Lijn 2: dezelfde arts twee dagen achter elkaar. ","")&amp;IF(AND(C75&lt;&gt;"",C75=D75),"Dezelfde arts op beide lijnen. ","")&amp;IF(AND(C75&lt;&gt;"",COUNTIFS(AbsMed,C75,AbsDu,"&lt;="&amp;A75,AbsAu,"&gt;="&amp;A75)&gt;0),C75&amp;" afwezig. ","")&amp;IF(AND(D75&lt;&gt;"",COUNTIFS(AbsMed,D75,AbsDu,"&lt;="&amp;A75,AbsAu,"&gt;="&amp;A75)&gt;0),D75&amp;" afwezig. ","")</f>
        <v/>
      </c>
    </row>
    <row r="76">
      <c r="A76" s="18">
        <f>Debut+74</f>
        <v/>
      </c>
      <c r="B76" s="7">
        <f>IF(COUNTIF(Feries,A76)&gt;0,"Feestdag",IF(WEEKDAY(A76,2)=6,"Zaterdag",IF(WEEKDAY(A76,2)=7,"Zondag","Weekdag")))</f>
        <v/>
      </c>
      <c r="C76" s="9" t="n"/>
      <c r="D76" s="9" t="n"/>
      <c r="E76" s="12">
        <f>IF(AND(C76&lt;&gt;"",C76=C75),"Lijn 1: dezelfde arts twee dagen achter elkaar. ","")&amp;IF(AND(D76&lt;&gt;"",D76=D75),"Lijn 2: dezelfde arts twee dagen achter elkaar. ","")&amp;IF(AND(C76&lt;&gt;"",C76=D76),"Dezelfde arts op beide lijnen. ","")&amp;IF(AND(C76&lt;&gt;"",COUNTIFS(AbsMed,C76,AbsDu,"&lt;="&amp;A76,AbsAu,"&gt;="&amp;A76)&gt;0),C76&amp;" afwezig. ","")&amp;IF(AND(D76&lt;&gt;"",COUNTIFS(AbsMed,D76,AbsDu,"&lt;="&amp;A76,AbsAu,"&gt;="&amp;A76)&gt;0),D76&amp;" afwezig. ","")</f>
        <v/>
      </c>
    </row>
    <row r="77">
      <c r="A77" s="18">
        <f>Debut+75</f>
        <v/>
      </c>
      <c r="B77" s="7">
        <f>IF(COUNTIF(Feries,A77)&gt;0,"Feestdag",IF(WEEKDAY(A77,2)=6,"Zaterdag",IF(WEEKDAY(A77,2)=7,"Zondag","Weekdag")))</f>
        <v/>
      </c>
      <c r="C77" s="9" t="n"/>
      <c r="D77" s="9" t="n"/>
      <c r="E77" s="12">
        <f>IF(AND(C77&lt;&gt;"",C77=C76),"Lijn 1: dezelfde arts twee dagen achter elkaar. ","")&amp;IF(AND(D77&lt;&gt;"",D77=D76),"Lijn 2: dezelfde arts twee dagen achter elkaar. ","")&amp;IF(AND(C77&lt;&gt;"",C77=D77),"Dezelfde arts op beide lijnen. ","")&amp;IF(AND(C77&lt;&gt;"",COUNTIFS(AbsMed,C77,AbsDu,"&lt;="&amp;A77,AbsAu,"&gt;="&amp;A77)&gt;0),C77&amp;" afwezig. ","")&amp;IF(AND(D77&lt;&gt;"",COUNTIFS(AbsMed,D77,AbsDu,"&lt;="&amp;A77,AbsAu,"&gt;="&amp;A77)&gt;0),D77&amp;" afwezig. ","")</f>
        <v/>
      </c>
    </row>
    <row r="78">
      <c r="A78" s="18">
        <f>Debut+76</f>
        <v/>
      </c>
      <c r="B78" s="7">
        <f>IF(COUNTIF(Feries,A78)&gt;0,"Feestdag",IF(WEEKDAY(A78,2)=6,"Zaterdag",IF(WEEKDAY(A78,2)=7,"Zondag","Weekdag")))</f>
        <v/>
      </c>
      <c r="C78" s="9" t="n"/>
      <c r="D78" s="9" t="n"/>
      <c r="E78" s="12">
        <f>IF(AND(C78&lt;&gt;"",C78=C77),"Lijn 1: dezelfde arts twee dagen achter elkaar. ","")&amp;IF(AND(D78&lt;&gt;"",D78=D77),"Lijn 2: dezelfde arts twee dagen achter elkaar. ","")&amp;IF(AND(C78&lt;&gt;"",C78=D78),"Dezelfde arts op beide lijnen. ","")&amp;IF(AND(C78&lt;&gt;"",COUNTIFS(AbsMed,C78,AbsDu,"&lt;="&amp;A78,AbsAu,"&gt;="&amp;A78)&gt;0),C78&amp;" afwezig. ","")&amp;IF(AND(D78&lt;&gt;"",COUNTIFS(AbsMed,D78,AbsDu,"&lt;="&amp;A78,AbsAu,"&gt;="&amp;A78)&gt;0),D78&amp;" afwezig. ","")</f>
        <v/>
      </c>
    </row>
    <row r="79">
      <c r="A79" s="18">
        <f>Debut+77</f>
        <v/>
      </c>
      <c r="B79" s="7">
        <f>IF(COUNTIF(Feries,A79)&gt;0,"Feestdag",IF(WEEKDAY(A79,2)=6,"Zaterdag",IF(WEEKDAY(A79,2)=7,"Zondag","Weekdag")))</f>
        <v/>
      </c>
      <c r="C79" s="9" t="n"/>
      <c r="D79" s="9" t="n"/>
      <c r="E79" s="12">
        <f>IF(AND(C79&lt;&gt;"",C79=C78),"Lijn 1: dezelfde arts twee dagen achter elkaar. ","")&amp;IF(AND(D79&lt;&gt;"",D79=D78),"Lijn 2: dezelfde arts twee dagen achter elkaar. ","")&amp;IF(AND(C79&lt;&gt;"",C79=D79),"Dezelfde arts op beide lijnen. ","")&amp;IF(AND(C79&lt;&gt;"",COUNTIFS(AbsMed,C79,AbsDu,"&lt;="&amp;A79,AbsAu,"&gt;="&amp;A79)&gt;0),C79&amp;" afwezig. ","")&amp;IF(AND(D79&lt;&gt;"",COUNTIFS(AbsMed,D79,AbsDu,"&lt;="&amp;A79,AbsAu,"&gt;="&amp;A79)&gt;0),D79&amp;" afwezig. ","")</f>
        <v/>
      </c>
    </row>
    <row r="80">
      <c r="A80" s="18">
        <f>Debut+78</f>
        <v/>
      </c>
      <c r="B80" s="7">
        <f>IF(COUNTIF(Feries,A80)&gt;0,"Feestdag",IF(WEEKDAY(A80,2)=6,"Zaterdag",IF(WEEKDAY(A80,2)=7,"Zondag","Weekdag")))</f>
        <v/>
      </c>
      <c r="C80" s="9" t="n"/>
      <c r="D80" s="9" t="n"/>
      <c r="E80" s="12">
        <f>IF(AND(C80&lt;&gt;"",C80=C79),"Lijn 1: dezelfde arts twee dagen achter elkaar. ","")&amp;IF(AND(D80&lt;&gt;"",D80=D79),"Lijn 2: dezelfde arts twee dagen achter elkaar. ","")&amp;IF(AND(C80&lt;&gt;"",C80=D80),"Dezelfde arts op beide lijnen. ","")&amp;IF(AND(C80&lt;&gt;"",COUNTIFS(AbsMed,C80,AbsDu,"&lt;="&amp;A80,AbsAu,"&gt;="&amp;A80)&gt;0),C80&amp;" afwezig. ","")&amp;IF(AND(D80&lt;&gt;"",COUNTIFS(AbsMed,D80,AbsDu,"&lt;="&amp;A80,AbsAu,"&gt;="&amp;A80)&gt;0),D80&amp;" afwezig. ","")</f>
        <v/>
      </c>
    </row>
    <row r="81">
      <c r="A81" s="18">
        <f>Debut+79</f>
        <v/>
      </c>
      <c r="B81" s="7">
        <f>IF(COUNTIF(Feries,A81)&gt;0,"Feestdag",IF(WEEKDAY(A81,2)=6,"Zaterdag",IF(WEEKDAY(A81,2)=7,"Zondag","Weekdag")))</f>
        <v/>
      </c>
      <c r="C81" s="9" t="n"/>
      <c r="D81" s="9" t="n"/>
      <c r="E81" s="12">
        <f>IF(AND(C81&lt;&gt;"",C81=C80),"Lijn 1: dezelfde arts twee dagen achter elkaar. ","")&amp;IF(AND(D81&lt;&gt;"",D81=D80),"Lijn 2: dezelfde arts twee dagen achter elkaar. ","")&amp;IF(AND(C81&lt;&gt;"",C81=D81),"Dezelfde arts op beide lijnen. ","")&amp;IF(AND(C81&lt;&gt;"",COUNTIFS(AbsMed,C81,AbsDu,"&lt;="&amp;A81,AbsAu,"&gt;="&amp;A81)&gt;0),C81&amp;" afwezig. ","")&amp;IF(AND(D81&lt;&gt;"",COUNTIFS(AbsMed,D81,AbsDu,"&lt;="&amp;A81,AbsAu,"&gt;="&amp;A81)&gt;0),D81&amp;" afwezig. ","")</f>
        <v/>
      </c>
    </row>
    <row r="82">
      <c r="A82" s="18">
        <f>Debut+80</f>
        <v/>
      </c>
      <c r="B82" s="7">
        <f>IF(COUNTIF(Feries,A82)&gt;0,"Feestdag",IF(WEEKDAY(A82,2)=6,"Zaterdag",IF(WEEKDAY(A82,2)=7,"Zondag","Weekdag")))</f>
        <v/>
      </c>
      <c r="C82" s="9" t="n"/>
      <c r="D82" s="9" t="n"/>
      <c r="E82" s="12">
        <f>IF(AND(C82&lt;&gt;"",C82=C81),"Lijn 1: dezelfde arts twee dagen achter elkaar. ","")&amp;IF(AND(D82&lt;&gt;"",D82=D81),"Lijn 2: dezelfde arts twee dagen achter elkaar. ","")&amp;IF(AND(C82&lt;&gt;"",C82=D82),"Dezelfde arts op beide lijnen. ","")&amp;IF(AND(C82&lt;&gt;"",COUNTIFS(AbsMed,C82,AbsDu,"&lt;="&amp;A82,AbsAu,"&gt;="&amp;A82)&gt;0),C82&amp;" afwezig. ","")&amp;IF(AND(D82&lt;&gt;"",COUNTIFS(AbsMed,D82,AbsDu,"&lt;="&amp;A82,AbsAu,"&gt;="&amp;A82)&gt;0),D82&amp;" afwezig. ","")</f>
        <v/>
      </c>
    </row>
    <row r="83">
      <c r="A83" s="18">
        <f>Debut+81</f>
        <v/>
      </c>
      <c r="B83" s="7">
        <f>IF(COUNTIF(Feries,A83)&gt;0,"Feestdag",IF(WEEKDAY(A83,2)=6,"Zaterdag",IF(WEEKDAY(A83,2)=7,"Zondag","Weekdag")))</f>
        <v/>
      </c>
      <c r="C83" s="9" t="n"/>
      <c r="D83" s="9" t="n"/>
      <c r="E83" s="12">
        <f>IF(AND(C83&lt;&gt;"",C83=C82),"Lijn 1: dezelfde arts twee dagen achter elkaar. ","")&amp;IF(AND(D83&lt;&gt;"",D83=D82),"Lijn 2: dezelfde arts twee dagen achter elkaar. ","")&amp;IF(AND(C83&lt;&gt;"",C83=D83),"Dezelfde arts op beide lijnen. ","")&amp;IF(AND(C83&lt;&gt;"",COUNTIFS(AbsMed,C83,AbsDu,"&lt;="&amp;A83,AbsAu,"&gt;="&amp;A83)&gt;0),C83&amp;" afwezig. ","")&amp;IF(AND(D83&lt;&gt;"",COUNTIFS(AbsMed,D83,AbsDu,"&lt;="&amp;A83,AbsAu,"&gt;="&amp;A83)&gt;0),D83&amp;" afwezig. ","")</f>
        <v/>
      </c>
    </row>
    <row r="84">
      <c r="A84" s="18">
        <f>Debut+82</f>
        <v/>
      </c>
      <c r="B84" s="7">
        <f>IF(COUNTIF(Feries,A84)&gt;0,"Feestdag",IF(WEEKDAY(A84,2)=6,"Zaterdag",IF(WEEKDAY(A84,2)=7,"Zondag","Weekdag")))</f>
        <v/>
      </c>
      <c r="C84" s="9" t="n"/>
      <c r="D84" s="9" t="n"/>
      <c r="E84" s="12">
        <f>IF(AND(C84&lt;&gt;"",C84=C83),"Lijn 1: dezelfde arts twee dagen achter elkaar. ","")&amp;IF(AND(D84&lt;&gt;"",D84=D83),"Lijn 2: dezelfde arts twee dagen achter elkaar. ","")&amp;IF(AND(C84&lt;&gt;"",C84=D84),"Dezelfde arts op beide lijnen. ","")&amp;IF(AND(C84&lt;&gt;"",COUNTIFS(AbsMed,C84,AbsDu,"&lt;="&amp;A84,AbsAu,"&gt;="&amp;A84)&gt;0),C84&amp;" afwezig. ","")&amp;IF(AND(D84&lt;&gt;"",COUNTIFS(AbsMed,D84,AbsDu,"&lt;="&amp;A84,AbsAu,"&gt;="&amp;A84)&gt;0),D84&amp;" afwezig. ","")</f>
        <v/>
      </c>
    </row>
    <row r="85">
      <c r="A85" s="18">
        <f>Debut+83</f>
        <v/>
      </c>
      <c r="B85" s="7">
        <f>IF(COUNTIF(Feries,A85)&gt;0,"Feestdag",IF(WEEKDAY(A85,2)=6,"Zaterdag",IF(WEEKDAY(A85,2)=7,"Zondag","Weekdag")))</f>
        <v/>
      </c>
      <c r="C85" s="9" t="n"/>
      <c r="D85" s="9" t="n"/>
      <c r="E85" s="12">
        <f>IF(AND(C85&lt;&gt;"",C85=C84),"Lijn 1: dezelfde arts twee dagen achter elkaar. ","")&amp;IF(AND(D85&lt;&gt;"",D85=D84),"Lijn 2: dezelfde arts twee dagen achter elkaar. ","")&amp;IF(AND(C85&lt;&gt;"",C85=D85),"Dezelfde arts op beide lijnen. ","")&amp;IF(AND(C85&lt;&gt;"",COUNTIFS(AbsMed,C85,AbsDu,"&lt;="&amp;A85,AbsAu,"&gt;="&amp;A85)&gt;0),C85&amp;" afwezig. ","")&amp;IF(AND(D85&lt;&gt;"",COUNTIFS(AbsMed,D85,AbsDu,"&lt;="&amp;A85,AbsAu,"&gt;="&amp;A85)&gt;0),D85&amp;" afwezig. ","")</f>
        <v/>
      </c>
    </row>
    <row r="86">
      <c r="A86" s="18">
        <f>Debut+84</f>
        <v/>
      </c>
      <c r="B86" s="7">
        <f>IF(COUNTIF(Feries,A86)&gt;0,"Feestdag",IF(WEEKDAY(A86,2)=6,"Zaterdag",IF(WEEKDAY(A86,2)=7,"Zondag","Weekdag")))</f>
        <v/>
      </c>
      <c r="C86" s="9" t="n"/>
      <c r="D86" s="9" t="n"/>
      <c r="E86" s="12">
        <f>IF(AND(C86&lt;&gt;"",C86=C85),"Lijn 1: dezelfde arts twee dagen achter elkaar. ","")&amp;IF(AND(D86&lt;&gt;"",D86=D85),"Lijn 2: dezelfde arts twee dagen achter elkaar. ","")&amp;IF(AND(C86&lt;&gt;"",C86=D86),"Dezelfde arts op beide lijnen. ","")&amp;IF(AND(C86&lt;&gt;"",COUNTIFS(AbsMed,C86,AbsDu,"&lt;="&amp;A86,AbsAu,"&gt;="&amp;A86)&gt;0),C86&amp;" afwezig. ","")&amp;IF(AND(D86&lt;&gt;"",COUNTIFS(AbsMed,D86,AbsDu,"&lt;="&amp;A86,AbsAu,"&gt;="&amp;A86)&gt;0),D86&amp;" afwezig. ","")</f>
        <v/>
      </c>
    </row>
    <row r="87">
      <c r="A87" s="18">
        <f>Debut+85</f>
        <v/>
      </c>
      <c r="B87" s="7">
        <f>IF(COUNTIF(Feries,A87)&gt;0,"Feestdag",IF(WEEKDAY(A87,2)=6,"Zaterdag",IF(WEEKDAY(A87,2)=7,"Zondag","Weekdag")))</f>
        <v/>
      </c>
      <c r="C87" s="9" t="n"/>
      <c r="D87" s="9" t="n"/>
      <c r="E87" s="12">
        <f>IF(AND(C87&lt;&gt;"",C87=C86),"Lijn 1: dezelfde arts twee dagen achter elkaar. ","")&amp;IF(AND(D87&lt;&gt;"",D87=D86),"Lijn 2: dezelfde arts twee dagen achter elkaar. ","")&amp;IF(AND(C87&lt;&gt;"",C87=D87),"Dezelfde arts op beide lijnen. ","")&amp;IF(AND(C87&lt;&gt;"",COUNTIFS(AbsMed,C87,AbsDu,"&lt;="&amp;A87,AbsAu,"&gt;="&amp;A87)&gt;0),C87&amp;" afwezig. ","")&amp;IF(AND(D87&lt;&gt;"",COUNTIFS(AbsMed,D87,AbsDu,"&lt;="&amp;A87,AbsAu,"&gt;="&amp;A87)&gt;0),D87&amp;" afwezig. ","")</f>
        <v/>
      </c>
    </row>
    <row r="88">
      <c r="A88" s="18">
        <f>Debut+86</f>
        <v/>
      </c>
      <c r="B88" s="7">
        <f>IF(COUNTIF(Feries,A88)&gt;0,"Feestdag",IF(WEEKDAY(A88,2)=6,"Zaterdag",IF(WEEKDAY(A88,2)=7,"Zondag","Weekdag")))</f>
        <v/>
      </c>
      <c r="C88" s="9" t="n"/>
      <c r="D88" s="9" t="n"/>
      <c r="E88" s="12">
        <f>IF(AND(C88&lt;&gt;"",C88=C87),"Lijn 1: dezelfde arts twee dagen achter elkaar. ","")&amp;IF(AND(D88&lt;&gt;"",D88=D87),"Lijn 2: dezelfde arts twee dagen achter elkaar. ","")&amp;IF(AND(C88&lt;&gt;"",C88=D88),"Dezelfde arts op beide lijnen. ","")&amp;IF(AND(C88&lt;&gt;"",COUNTIFS(AbsMed,C88,AbsDu,"&lt;="&amp;A88,AbsAu,"&gt;="&amp;A88)&gt;0),C88&amp;" afwezig. ","")&amp;IF(AND(D88&lt;&gt;"",COUNTIFS(AbsMed,D88,AbsDu,"&lt;="&amp;A88,AbsAu,"&gt;="&amp;A88)&gt;0),D88&amp;" afwezig. ","")</f>
        <v/>
      </c>
    </row>
    <row r="89">
      <c r="A89" s="18">
        <f>Debut+87</f>
        <v/>
      </c>
      <c r="B89" s="7">
        <f>IF(COUNTIF(Feries,A89)&gt;0,"Feestdag",IF(WEEKDAY(A89,2)=6,"Zaterdag",IF(WEEKDAY(A89,2)=7,"Zondag","Weekdag")))</f>
        <v/>
      </c>
      <c r="C89" s="9" t="n"/>
      <c r="D89" s="9" t="n"/>
      <c r="E89" s="12">
        <f>IF(AND(C89&lt;&gt;"",C89=C88),"Lijn 1: dezelfde arts twee dagen achter elkaar. ","")&amp;IF(AND(D89&lt;&gt;"",D89=D88),"Lijn 2: dezelfde arts twee dagen achter elkaar. ","")&amp;IF(AND(C89&lt;&gt;"",C89=D89),"Dezelfde arts op beide lijnen. ","")&amp;IF(AND(C89&lt;&gt;"",COUNTIFS(AbsMed,C89,AbsDu,"&lt;="&amp;A89,AbsAu,"&gt;="&amp;A89)&gt;0),C89&amp;" afwezig. ","")&amp;IF(AND(D89&lt;&gt;"",COUNTIFS(AbsMed,D89,AbsDu,"&lt;="&amp;A89,AbsAu,"&gt;="&amp;A89)&gt;0),D89&amp;" afwezig. ","")</f>
        <v/>
      </c>
    </row>
    <row r="90">
      <c r="A90" s="18">
        <f>Debut+88</f>
        <v/>
      </c>
      <c r="B90" s="7">
        <f>IF(COUNTIF(Feries,A90)&gt;0,"Feestdag",IF(WEEKDAY(A90,2)=6,"Zaterdag",IF(WEEKDAY(A90,2)=7,"Zondag","Weekdag")))</f>
        <v/>
      </c>
      <c r="C90" s="9" t="n"/>
      <c r="D90" s="9" t="n"/>
      <c r="E90" s="12">
        <f>IF(AND(C90&lt;&gt;"",C90=C89),"Lijn 1: dezelfde arts twee dagen achter elkaar. ","")&amp;IF(AND(D90&lt;&gt;"",D90=D89),"Lijn 2: dezelfde arts twee dagen achter elkaar. ","")&amp;IF(AND(C90&lt;&gt;"",C90=D90),"Dezelfde arts op beide lijnen. ","")&amp;IF(AND(C90&lt;&gt;"",COUNTIFS(AbsMed,C90,AbsDu,"&lt;="&amp;A90,AbsAu,"&gt;="&amp;A90)&gt;0),C90&amp;" afwezig. ","")&amp;IF(AND(D90&lt;&gt;"",COUNTIFS(AbsMed,D90,AbsDu,"&lt;="&amp;A90,AbsAu,"&gt;="&amp;A90)&gt;0),D90&amp;" afwezig. ","")</f>
        <v/>
      </c>
    </row>
    <row r="91">
      <c r="A91" s="18">
        <f>Debut+89</f>
        <v/>
      </c>
      <c r="B91" s="7">
        <f>IF(COUNTIF(Feries,A91)&gt;0,"Feestdag",IF(WEEKDAY(A91,2)=6,"Zaterdag",IF(WEEKDAY(A91,2)=7,"Zondag","Weekdag")))</f>
        <v/>
      </c>
      <c r="C91" s="9" t="n"/>
      <c r="D91" s="9" t="n"/>
      <c r="E91" s="12">
        <f>IF(AND(C91&lt;&gt;"",C91=C90),"Lijn 1: dezelfde arts twee dagen achter elkaar. ","")&amp;IF(AND(D91&lt;&gt;"",D91=D90),"Lijn 2: dezelfde arts twee dagen achter elkaar. ","")&amp;IF(AND(C91&lt;&gt;"",C91=D91),"Dezelfde arts op beide lijnen. ","")&amp;IF(AND(C91&lt;&gt;"",COUNTIFS(AbsMed,C91,AbsDu,"&lt;="&amp;A91,AbsAu,"&gt;="&amp;A91)&gt;0),C91&amp;" afwezig. ","")&amp;IF(AND(D91&lt;&gt;"",COUNTIFS(AbsMed,D91,AbsDu,"&lt;="&amp;A91,AbsAu,"&gt;="&amp;A91)&gt;0),D91&amp;" afwezig. ","")</f>
        <v/>
      </c>
    </row>
    <row r="92">
      <c r="A92" s="18">
        <f>Debut+90</f>
        <v/>
      </c>
      <c r="B92" s="7">
        <f>IF(COUNTIF(Feries,A92)&gt;0,"Feestdag",IF(WEEKDAY(A92,2)=6,"Zaterdag",IF(WEEKDAY(A92,2)=7,"Zondag","Weekdag")))</f>
        <v/>
      </c>
      <c r="C92" s="9" t="n"/>
      <c r="D92" s="9" t="n"/>
      <c r="E92" s="12">
        <f>IF(AND(C92&lt;&gt;"",C92=C91),"Lijn 1: dezelfde arts twee dagen achter elkaar. ","")&amp;IF(AND(D92&lt;&gt;"",D92=D91),"Lijn 2: dezelfde arts twee dagen achter elkaar. ","")&amp;IF(AND(C92&lt;&gt;"",C92=D92),"Dezelfde arts op beide lijnen. ","")&amp;IF(AND(C92&lt;&gt;"",COUNTIFS(AbsMed,C92,AbsDu,"&lt;="&amp;A92,AbsAu,"&gt;="&amp;A92)&gt;0),C92&amp;" afwezig. ","")&amp;IF(AND(D92&lt;&gt;"",COUNTIFS(AbsMed,D92,AbsDu,"&lt;="&amp;A92,AbsAu,"&gt;="&amp;A92)&gt;0),D92&amp;" afwezig. ","")</f>
        <v/>
      </c>
    </row>
    <row r="93">
      <c r="A93" s="18">
        <f>Debut+91</f>
        <v/>
      </c>
      <c r="B93" s="7">
        <f>IF(COUNTIF(Feries,A93)&gt;0,"Feestdag",IF(WEEKDAY(A93,2)=6,"Zaterdag",IF(WEEKDAY(A93,2)=7,"Zondag","Weekdag")))</f>
        <v/>
      </c>
      <c r="C93" s="9" t="n"/>
      <c r="D93" s="9" t="n"/>
      <c r="E93" s="12">
        <f>IF(AND(C93&lt;&gt;"",C93=C92),"Lijn 1: dezelfde arts twee dagen achter elkaar. ","")&amp;IF(AND(D93&lt;&gt;"",D93=D92),"Lijn 2: dezelfde arts twee dagen achter elkaar. ","")&amp;IF(AND(C93&lt;&gt;"",C93=D93),"Dezelfde arts op beide lijnen. ","")&amp;IF(AND(C93&lt;&gt;"",COUNTIFS(AbsMed,C93,AbsDu,"&lt;="&amp;A93,AbsAu,"&gt;="&amp;A93)&gt;0),C93&amp;" afwezig. ","")&amp;IF(AND(D93&lt;&gt;"",COUNTIFS(AbsMed,D93,AbsDu,"&lt;="&amp;A93,AbsAu,"&gt;="&amp;A93)&gt;0),D93&amp;" afwezig. ","")</f>
        <v/>
      </c>
    </row>
    <row r="94">
      <c r="A94" s="18">
        <f>Debut+92</f>
        <v/>
      </c>
      <c r="B94" s="7">
        <f>IF(COUNTIF(Feries,A94)&gt;0,"Feestdag",IF(WEEKDAY(A94,2)=6,"Zaterdag",IF(WEEKDAY(A94,2)=7,"Zondag","Weekdag")))</f>
        <v/>
      </c>
      <c r="C94" s="9" t="n"/>
      <c r="D94" s="9" t="n"/>
      <c r="E94" s="12">
        <f>IF(AND(C94&lt;&gt;"",C94=C93),"Lijn 1: dezelfde arts twee dagen achter elkaar. ","")&amp;IF(AND(D94&lt;&gt;"",D94=D93),"Lijn 2: dezelfde arts twee dagen achter elkaar. ","")&amp;IF(AND(C94&lt;&gt;"",C94=D94),"Dezelfde arts op beide lijnen. ","")&amp;IF(AND(C94&lt;&gt;"",COUNTIFS(AbsMed,C94,AbsDu,"&lt;="&amp;A94,AbsAu,"&gt;="&amp;A94)&gt;0),C94&amp;" afwezig. ","")&amp;IF(AND(D94&lt;&gt;"",COUNTIFS(AbsMed,D94,AbsDu,"&lt;="&amp;A94,AbsAu,"&gt;="&amp;A94)&gt;0),D94&amp;" afwezig. ","")</f>
        <v/>
      </c>
    </row>
    <row r="95">
      <c r="A95" s="18">
        <f>Debut+93</f>
        <v/>
      </c>
      <c r="B95" s="7">
        <f>IF(COUNTIF(Feries,A95)&gt;0,"Feestdag",IF(WEEKDAY(A95,2)=6,"Zaterdag",IF(WEEKDAY(A95,2)=7,"Zondag","Weekdag")))</f>
        <v/>
      </c>
      <c r="C95" s="9" t="n"/>
      <c r="D95" s="9" t="n"/>
      <c r="E95" s="12">
        <f>IF(AND(C95&lt;&gt;"",C95=C94),"Lijn 1: dezelfde arts twee dagen achter elkaar. ","")&amp;IF(AND(D95&lt;&gt;"",D95=D94),"Lijn 2: dezelfde arts twee dagen achter elkaar. ","")&amp;IF(AND(C95&lt;&gt;"",C95=D95),"Dezelfde arts op beide lijnen. ","")&amp;IF(AND(C95&lt;&gt;"",COUNTIFS(AbsMed,C95,AbsDu,"&lt;="&amp;A95,AbsAu,"&gt;="&amp;A95)&gt;0),C95&amp;" afwezig. ","")&amp;IF(AND(D95&lt;&gt;"",COUNTIFS(AbsMed,D95,AbsDu,"&lt;="&amp;A95,AbsAu,"&gt;="&amp;A95)&gt;0),D95&amp;" afwezig. ","")</f>
        <v/>
      </c>
    </row>
    <row r="96">
      <c r="A96" s="18">
        <f>Debut+94</f>
        <v/>
      </c>
      <c r="B96" s="7">
        <f>IF(COUNTIF(Feries,A96)&gt;0,"Feestdag",IF(WEEKDAY(A96,2)=6,"Zaterdag",IF(WEEKDAY(A96,2)=7,"Zondag","Weekdag")))</f>
        <v/>
      </c>
      <c r="C96" s="9" t="n"/>
      <c r="D96" s="9" t="n"/>
      <c r="E96" s="12">
        <f>IF(AND(C96&lt;&gt;"",C96=C95),"Lijn 1: dezelfde arts twee dagen achter elkaar. ","")&amp;IF(AND(D96&lt;&gt;"",D96=D95),"Lijn 2: dezelfde arts twee dagen achter elkaar. ","")&amp;IF(AND(C96&lt;&gt;"",C96=D96),"Dezelfde arts op beide lijnen. ","")&amp;IF(AND(C96&lt;&gt;"",COUNTIFS(AbsMed,C96,AbsDu,"&lt;="&amp;A96,AbsAu,"&gt;="&amp;A96)&gt;0),C96&amp;" afwezig. ","")&amp;IF(AND(D96&lt;&gt;"",COUNTIFS(AbsMed,D96,AbsDu,"&lt;="&amp;A96,AbsAu,"&gt;="&amp;A96)&gt;0),D96&amp;" afwezig. ","")</f>
        <v/>
      </c>
    </row>
    <row r="97">
      <c r="A97" s="18">
        <f>Debut+95</f>
        <v/>
      </c>
      <c r="B97" s="7">
        <f>IF(COUNTIF(Feries,A97)&gt;0,"Feestdag",IF(WEEKDAY(A97,2)=6,"Zaterdag",IF(WEEKDAY(A97,2)=7,"Zondag","Weekdag")))</f>
        <v/>
      </c>
      <c r="C97" s="9" t="n"/>
      <c r="D97" s="9" t="n"/>
      <c r="E97" s="12">
        <f>IF(AND(C97&lt;&gt;"",C97=C96),"Lijn 1: dezelfde arts twee dagen achter elkaar. ","")&amp;IF(AND(D97&lt;&gt;"",D97=D96),"Lijn 2: dezelfde arts twee dagen achter elkaar. ","")&amp;IF(AND(C97&lt;&gt;"",C97=D97),"Dezelfde arts op beide lijnen. ","")&amp;IF(AND(C97&lt;&gt;"",COUNTIFS(AbsMed,C97,AbsDu,"&lt;="&amp;A97,AbsAu,"&gt;="&amp;A97)&gt;0),C97&amp;" afwezig. ","")&amp;IF(AND(D97&lt;&gt;"",COUNTIFS(AbsMed,D97,AbsDu,"&lt;="&amp;A97,AbsAu,"&gt;="&amp;A97)&gt;0),D97&amp;" afwezig. ","")</f>
        <v/>
      </c>
    </row>
    <row r="98">
      <c r="A98" s="18">
        <f>Debut+96</f>
        <v/>
      </c>
      <c r="B98" s="7">
        <f>IF(COUNTIF(Feries,A98)&gt;0,"Feestdag",IF(WEEKDAY(A98,2)=6,"Zaterdag",IF(WEEKDAY(A98,2)=7,"Zondag","Weekdag")))</f>
        <v/>
      </c>
      <c r="C98" s="9" t="n"/>
      <c r="D98" s="9" t="n"/>
      <c r="E98" s="12">
        <f>IF(AND(C98&lt;&gt;"",C98=C97),"Lijn 1: dezelfde arts twee dagen achter elkaar. ","")&amp;IF(AND(D98&lt;&gt;"",D98=D97),"Lijn 2: dezelfde arts twee dagen achter elkaar. ","")&amp;IF(AND(C98&lt;&gt;"",C98=D98),"Dezelfde arts op beide lijnen. ","")&amp;IF(AND(C98&lt;&gt;"",COUNTIFS(AbsMed,C98,AbsDu,"&lt;="&amp;A98,AbsAu,"&gt;="&amp;A98)&gt;0),C98&amp;" afwezig. ","")&amp;IF(AND(D98&lt;&gt;"",COUNTIFS(AbsMed,D98,AbsDu,"&lt;="&amp;A98,AbsAu,"&gt;="&amp;A98)&gt;0),D98&amp;" afwezig. ","")</f>
        <v/>
      </c>
    </row>
    <row r="99">
      <c r="A99" s="18">
        <f>Debut+97</f>
        <v/>
      </c>
      <c r="B99" s="7">
        <f>IF(COUNTIF(Feries,A99)&gt;0,"Feestdag",IF(WEEKDAY(A99,2)=6,"Zaterdag",IF(WEEKDAY(A99,2)=7,"Zondag","Weekdag")))</f>
        <v/>
      </c>
      <c r="C99" s="9" t="n"/>
      <c r="D99" s="9" t="n"/>
      <c r="E99" s="12">
        <f>IF(AND(C99&lt;&gt;"",C99=C98),"Lijn 1: dezelfde arts twee dagen achter elkaar. ","")&amp;IF(AND(D99&lt;&gt;"",D99=D98),"Lijn 2: dezelfde arts twee dagen achter elkaar. ","")&amp;IF(AND(C99&lt;&gt;"",C99=D99),"Dezelfde arts op beide lijnen. ","")&amp;IF(AND(C99&lt;&gt;"",COUNTIFS(AbsMed,C99,AbsDu,"&lt;="&amp;A99,AbsAu,"&gt;="&amp;A99)&gt;0),C99&amp;" afwezig. ","")&amp;IF(AND(D99&lt;&gt;"",COUNTIFS(AbsMed,D99,AbsDu,"&lt;="&amp;A99,AbsAu,"&gt;="&amp;A99)&gt;0),D99&amp;" afwezig. ","")</f>
        <v/>
      </c>
    </row>
    <row r="100">
      <c r="A100" s="18">
        <f>Debut+98</f>
        <v/>
      </c>
      <c r="B100" s="7">
        <f>IF(COUNTIF(Feries,A100)&gt;0,"Feestdag",IF(WEEKDAY(A100,2)=6,"Zaterdag",IF(WEEKDAY(A100,2)=7,"Zondag","Weekdag")))</f>
        <v/>
      </c>
      <c r="C100" s="9" t="n"/>
      <c r="D100" s="9" t="n"/>
      <c r="E100" s="12">
        <f>IF(AND(C100&lt;&gt;"",C100=C99),"Lijn 1: dezelfde arts twee dagen achter elkaar. ","")&amp;IF(AND(D100&lt;&gt;"",D100=D99),"Lijn 2: dezelfde arts twee dagen achter elkaar. ","")&amp;IF(AND(C100&lt;&gt;"",C100=D100),"Dezelfde arts op beide lijnen. ","")&amp;IF(AND(C100&lt;&gt;"",COUNTIFS(AbsMed,C100,AbsDu,"&lt;="&amp;A100,AbsAu,"&gt;="&amp;A100)&gt;0),C100&amp;" afwezig. ","")&amp;IF(AND(D100&lt;&gt;"",COUNTIFS(AbsMed,D100,AbsDu,"&lt;="&amp;A100,AbsAu,"&gt;="&amp;A100)&gt;0),D100&amp;" afwezig. ","")</f>
        <v/>
      </c>
    </row>
    <row r="101">
      <c r="A101" s="18">
        <f>Debut+99</f>
        <v/>
      </c>
      <c r="B101" s="7">
        <f>IF(COUNTIF(Feries,A101)&gt;0,"Feestdag",IF(WEEKDAY(A101,2)=6,"Zaterdag",IF(WEEKDAY(A101,2)=7,"Zondag","Weekdag")))</f>
        <v/>
      </c>
      <c r="C101" s="9" t="n"/>
      <c r="D101" s="9" t="n"/>
      <c r="E101" s="12">
        <f>IF(AND(C101&lt;&gt;"",C101=C100),"Lijn 1: dezelfde arts twee dagen achter elkaar. ","")&amp;IF(AND(D101&lt;&gt;"",D101=D100),"Lijn 2: dezelfde arts twee dagen achter elkaar. ","")&amp;IF(AND(C101&lt;&gt;"",C101=D101),"Dezelfde arts op beide lijnen. ","")&amp;IF(AND(C101&lt;&gt;"",COUNTIFS(AbsMed,C101,AbsDu,"&lt;="&amp;A101,AbsAu,"&gt;="&amp;A101)&gt;0),C101&amp;" afwezig. ","")&amp;IF(AND(D101&lt;&gt;"",COUNTIFS(AbsMed,D101,AbsDu,"&lt;="&amp;A101,AbsAu,"&gt;="&amp;A101)&gt;0),D101&amp;" afwezig. ","")</f>
        <v/>
      </c>
    </row>
    <row r="102">
      <c r="A102" s="18">
        <f>Debut+100</f>
        <v/>
      </c>
      <c r="B102" s="7">
        <f>IF(COUNTIF(Feries,A102)&gt;0,"Feestdag",IF(WEEKDAY(A102,2)=6,"Zaterdag",IF(WEEKDAY(A102,2)=7,"Zondag","Weekdag")))</f>
        <v/>
      </c>
      <c r="C102" s="9" t="n"/>
      <c r="D102" s="9" t="n"/>
      <c r="E102" s="12">
        <f>IF(AND(C102&lt;&gt;"",C102=C101),"Lijn 1: dezelfde arts twee dagen achter elkaar. ","")&amp;IF(AND(D102&lt;&gt;"",D102=D101),"Lijn 2: dezelfde arts twee dagen achter elkaar. ","")&amp;IF(AND(C102&lt;&gt;"",C102=D102),"Dezelfde arts op beide lijnen. ","")&amp;IF(AND(C102&lt;&gt;"",COUNTIFS(AbsMed,C102,AbsDu,"&lt;="&amp;A102,AbsAu,"&gt;="&amp;A102)&gt;0),C102&amp;" afwezig. ","")&amp;IF(AND(D102&lt;&gt;"",COUNTIFS(AbsMed,D102,AbsDu,"&lt;="&amp;A102,AbsAu,"&gt;="&amp;A102)&gt;0),D102&amp;" afwezig. ","")</f>
        <v/>
      </c>
    </row>
    <row r="103">
      <c r="A103" s="18">
        <f>Debut+101</f>
        <v/>
      </c>
      <c r="B103" s="7">
        <f>IF(COUNTIF(Feries,A103)&gt;0,"Feestdag",IF(WEEKDAY(A103,2)=6,"Zaterdag",IF(WEEKDAY(A103,2)=7,"Zondag","Weekdag")))</f>
        <v/>
      </c>
      <c r="C103" s="9" t="n"/>
      <c r="D103" s="9" t="n"/>
      <c r="E103" s="12">
        <f>IF(AND(C103&lt;&gt;"",C103=C102),"Lijn 1: dezelfde arts twee dagen achter elkaar. ","")&amp;IF(AND(D103&lt;&gt;"",D103=D102),"Lijn 2: dezelfde arts twee dagen achter elkaar. ","")&amp;IF(AND(C103&lt;&gt;"",C103=D103),"Dezelfde arts op beide lijnen. ","")&amp;IF(AND(C103&lt;&gt;"",COUNTIFS(AbsMed,C103,AbsDu,"&lt;="&amp;A103,AbsAu,"&gt;="&amp;A103)&gt;0),C103&amp;" afwezig. ","")&amp;IF(AND(D103&lt;&gt;"",COUNTIFS(AbsMed,D103,AbsDu,"&lt;="&amp;A103,AbsAu,"&gt;="&amp;A103)&gt;0),D103&amp;" afwezig. ","")</f>
        <v/>
      </c>
    </row>
    <row r="104">
      <c r="A104" s="18">
        <f>Debut+102</f>
        <v/>
      </c>
      <c r="B104" s="7">
        <f>IF(COUNTIF(Feries,A104)&gt;0,"Feestdag",IF(WEEKDAY(A104,2)=6,"Zaterdag",IF(WEEKDAY(A104,2)=7,"Zondag","Weekdag")))</f>
        <v/>
      </c>
      <c r="C104" s="9" t="n"/>
      <c r="D104" s="9" t="n"/>
      <c r="E104" s="12">
        <f>IF(AND(C104&lt;&gt;"",C104=C103),"Lijn 1: dezelfde arts twee dagen achter elkaar. ","")&amp;IF(AND(D104&lt;&gt;"",D104=D103),"Lijn 2: dezelfde arts twee dagen achter elkaar. ","")&amp;IF(AND(C104&lt;&gt;"",C104=D104),"Dezelfde arts op beide lijnen. ","")&amp;IF(AND(C104&lt;&gt;"",COUNTIFS(AbsMed,C104,AbsDu,"&lt;="&amp;A104,AbsAu,"&gt;="&amp;A104)&gt;0),C104&amp;" afwezig. ","")&amp;IF(AND(D104&lt;&gt;"",COUNTIFS(AbsMed,D104,AbsDu,"&lt;="&amp;A104,AbsAu,"&gt;="&amp;A104)&gt;0),D104&amp;" afwezig. ","")</f>
        <v/>
      </c>
    </row>
    <row r="105">
      <c r="A105" s="18">
        <f>Debut+103</f>
        <v/>
      </c>
      <c r="B105" s="7">
        <f>IF(COUNTIF(Feries,A105)&gt;0,"Feestdag",IF(WEEKDAY(A105,2)=6,"Zaterdag",IF(WEEKDAY(A105,2)=7,"Zondag","Weekdag")))</f>
        <v/>
      </c>
      <c r="C105" s="9" t="n"/>
      <c r="D105" s="9" t="n"/>
      <c r="E105" s="12">
        <f>IF(AND(C105&lt;&gt;"",C105=C104),"Lijn 1: dezelfde arts twee dagen achter elkaar. ","")&amp;IF(AND(D105&lt;&gt;"",D105=D104),"Lijn 2: dezelfde arts twee dagen achter elkaar. ","")&amp;IF(AND(C105&lt;&gt;"",C105=D105),"Dezelfde arts op beide lijnen. ","")&amp;IF(AND(C105&lt;&gt;"",COUNTIFS(AbsMed,C105,AbsDu,"&lt;="&amp;A105,AbsAu,"&gt;="&amp;A105)&gt;0),C105&amp;" afwezig. ","")&amp;IF(AND(D105&lt;&gt;"",COUNTIFS(AbsMed,D105,AbsDu,"&lt;="&amp;A105,AbsAu,"&gt;="&amp;A105)&gt;0),D105&amp;" afwezig. ","")</f>
        <v/>
      </c>
    </row>
    <row r="106">
      <c r="A106" s="18">
        <f>Debut+104</f>
        <v/>
      </c>
      <c r="B106" s="7">
        <f>IF(COUNTIF(Feries,A106)&gt;0,"Feestdag",IF(WEEKDAY(A106,2)=6,"Zaterdag",IF(WEEKDAY(A106,2)=7,"Zondag","Weekdag")))</f>
        <v/>
      </c>
      <c r="C106" s="9" t="n"/>
      <c r="D106" s="9" t="n"/>
      <c r="E106" s="12">
        <f>IF(AND(C106&lt;&gt;"",C106=C105),"Lijn 1: dezelfde arts twee dagen achter elkaar. ","")&amp;IF(AND(D106&lt;&gt;"",D106=D105),"Lijn 2: dezelfde arts twee dagen achter elkaar. ","")&amp;IF(AND(C106&lt;&gt;"",C106=D106),"Dezelfde arts op beide lijnen. ","")&amp;IF(AND(C106&lt;&gt;"",COUNTIFS(AbsMed,C106,AbsDu,"&lt;="&amp;A106,AbsAu,"&gt;="&amp;A106)&gt;0),C106&amp;" afwezig. ","")&amp;IF(AND(D106&lt;&gt;"",COUNTIFS(AbsMed,D106,AbsDu,"&lt;="&amp;A106,AbsAu,"&gt;="&amp;A106)&gt;0),D106&amp;" afwezig. ","")</f>
        <v/>
      </c>
    </row>
    <row r="107">
      <c r="A107" s="18">
        <f>Debut+105</f>
        <v/>
      </c>
      <c r="B107" s="7">
        <f>IF(COUNTIF(Feries,A107)&gt;0,"Feestdag",IF(WEEKDAY(A107,2)=6,"Zaterdag",IF(WEEKDAY(A107,2)=7,"Zondag","Weekdag")))</f>
        <v/>
      </c>
      <c r="C107" s="9" t="n"/>
      <c r="D107" s="9" t="n"/>
      <c r="E107" s="12">
        <f>IF(AND(C107&lt;&gt;"",C107=C106),"Lijn 1: dezelfde arts twee dagen achter elkaar. ","")&amp;IF(AND(D107&lt;&gt;"",D107=D106),"Lijn 2: dezelfde arts twee dagen achter elkaar. ","")&amp;IF(AND(C107&lt;&gt;"",C107=D107),"Dezelfde arts op beide lijnen. ","")&amp;IF(AND(C107&lt;&gt;"",COUNTIFS(AbsMed,C107,AbsDu,"&lt;="&amp;A107,AbsAu,"&gt;="&amp;A107)&gt;0),C107&amp;" afwezig. ","")&amp;IF(AND(D107&lt;&gt;"",COUNTIFS(AbsMed,D107,AbsDu,"&lt;="&amp;A107,AbsAu,"&gt;="&amp;A107)&gt;0),D107&amp;" afwezig. ","")</f>
        <v/>
      </c>
    </row>
    <row r="108">
      <c r="A108" s="18">
        <f>Debut+106</f>
        <v/>
      </c>
      <c r="B108" s="7">
        <f>IF(COUNTIF(Feries,A108)&gt;0,"Feestdag",IF(WEEKDAY(A108,2)=6,"Zaterdag",IF(WEEKDAY(A108,2)=7,"Zondag","Weekdag")))</f>
        <v/>
      </c>
      <c r="C108" s="9" t="n"/>
      <c r="D108" s="9" t="n"/>
      <c r="E108" s="12">
        <f>IF(AND(C108&lt;&gt;"",C108=C107),"Lijn 1: dezelfde arts twee dagen achter elkaar. ","")&amp;IF(AND(D108&lt;&gt;"",D108=D107),"Lijn 2: dezelfde arts twee dagen achter elkaar. ","")&amp;IF(AND(C108&lt;&gt;"",C108=D108),"Dezelfde arts op beide lijnen. ","")&amp;IF(AND(C108&lt;&gt;"",COUNTIFS(AbsMed,C108,AbsDu,"&lt;="&amp;A108,AbsAu,"&gt;="&amp;A108)&gt;0),C108&amp;" afwezig. ","")&amp;IF(AND(D108&lt;&gt;"",COUNTIFS(AbsMed,D108,AbsDu,"&lt;="&amp;A108,AbsAu,"&gt;="&amp;A108)&gt;0),D108&amp;" afwezig. ","")</f>
        <v/>
      </c>
    </row>
    <row r="109">
      <c r="A109" s="18">
        <f>Debut+107</f>
        <v/>
      </c>
      <c r="B109" s="7">
        <f>IF(COUNTIF(Feries,A109)&gt;0,"Feestdag",IF(WEEKDAY(A109,2)=6,"Zaterdag",IF(WEEKDAY(A109,2)=7,"Zondag","Weekdag")))</f>
        <v/>
      </c>
      <c r="C109" s="9" t="n"/>
      <c r="D109" s="9" t="n"/>
      <c r="E109" s="12">
        <f>IF(AND(C109&lt;&gt;"",C109=C108),"Lijn 1: dezelfde arts twee dagen achter elkaar. ","")&amp;IF(AND(D109&lt;&gt;"",D109=D108),"Lijn 2: dezelfde arts twee dagen achter elkaar. ","")&amp;IF(AND(C109&lt;&gt;"",C109=D109),"Dezelfde arts op beide lijnen. ","")&amp;IF(AND(C109&lt;&gt;"",COUNTIFS(AbsMed,C109,AbsDu,"&lt;="&amp;A109,AbsAu,"&gt;="&amp;A109)&gt;0),C109&amp;" afwezig. ","")&amp;IF(AND(D109&lt;&gt;"",COUNTIFS(AbsMed,D109,AbsDu,"&lt;="&amp;A109,AbsAu,"&gt;="&amp;A109)&gt;0),D109&amp;" afwezig. ","")</f>
        <v/>
      </c>
    </row>
    <row r="110">
      <c r="A110" s="18">
        <f>Debut+108</f>
        <v/>
      </c>
      <c r="B110" s="7">
        <f>IF(COUNTIF(Feries,A110)&gt;0,"Feestdag",IF(WEEKDAY(A110,2)=6,"Zaterdag",IF(WEEKDAY(A110,2)=7,"Zondag","Weekdag")))</f>
        <v/>
      </c>
      <c r="C110" s="9" t="n"/>
      <c r="D110" s="9" t="n"/>
      <c r="E110" s="12">
        <f>IF(AND(C110&lt;&gt;"",C110=C109),"Lijn 1: dezelfde arts twee dagen achter elkaar. ","")&amp;IF(AND(D110&lt;&gt;"",D110=D109),"Lijn 2: dezelfde arts twee dagen achter elkaar. ","")&amp;IF(AND(C110&lt;&gt;"",C110=D110),"Dezelfde arts op beide lijnen. ","")&amp;IF(AND(C110&lt;&gt;"",COUNTIFS(AbsMed,C110,AbsDu,"&lt;="&amp;A110,AbsAu,"&gt;="&amp;A110)&gt;0),C110&amp;" afwezig. ","")&amp;IF(AND(D110&lt;&gt;"",COUNTIFS(AbsMed,D110,AbsDu,"&lt;="&amp;A110,AbsAu,"&gt;="&amp;A110)&gt;0),D110&amp;" afwezig. ","")</f>
        <v/>
      </c>
    </row>
    <row r="111">
      <c r="A111" s="18">
        <f>Debut+109</f>
        <v/>
      </c>
      <c r="B111" s="7">
        <f>IF(COUNTIF(Feries,A111)&gt;0,"Feestdag",IF(WEEKDAY(A111,2)=6,"Zaterdag",IF(WEEKDAY(A111,2)=7,"Zondag","Weekdag")))</f>
        <v/>
      </c>
      <c r="C111" s="9" t="n"/>
      <c r="D111" s="9" t="n"/>
      <c r="E111" s="12">
        <f>IF(AND(C111&lt;&gt;"",C111=C110),"Lijn 1: dezelfde arts twee dagen achter elkaar. ","")&amp;IF(AND(D111&lt;&gt;"",D111=D110),"Lijn 2: dezelfde arts twee dagen achter elkaar. ","")&amp;IF(AND(C111&lt;&gt;"",C111=D111),"Dezelfde arts op beide lijnen. ","")&amp;IF(AND(C111&lt;&gt;"",COUNTIFS(AbsMed,C111,AbsDu,"&lt;="&amp;A111,AbsAu,"&gt;="&amp;A111)&gt;0),C111&amp;" afwezig. ","")&amp;IF(AND(D111&lt;&gt;"",COUNTIFS(AbsMed,D111,AbsDu,"&lt;="&amp;A111,AbsAu,"&gt;="&amp;A111)&gt;0),D111&amp;" afwezig. ","")</f>
        <v/>
      </c>
    </row>
    <row r="112">
      <c r="A112" s="18">
        <f>Debut+110</f>
        <v/>
      </c>
      <c r="B112" s="7">
        <f>IF(COUNTIF(Feries,A112)&gt;0,"Feestdag",IF(WEEKDAY(A112,2)=6,"Zaterdag",IF(WEEKDAY(A112,2)=7,"Zondag","Weekdag")))</f>
        <v/>
      </c>
      <c r="C112" s="9" t="n"/>
      <c r="D112" s="9" t="n"/>
      <c r="E112" s="12">
        <f>IF(AND(C112&lt;&gt;"",C112=C111),"Lijn 1: dezelfde arts twee dagen achter elkaar. ","")&amp;IF(AND(D112&lt;&gt;"",D112=D111),"Lijn 2: dezelfde arts twee dagen achter elkaar. ","")&amp;IF(AND(C112&lt;&gt;"",C112=D112),"Dezelfde arts op beide lijnen. ","")&amp;IF(AND(C112&lt;&gt;"",COUNTIFS(AbsMed,C112,AbsDu,"&lt;="&amp;A112,AbsAu,"&gt;="&amp;A112)&gt;0),C112&amp;" afwezig. ","")&amp;IF(AND(D112&lt;&gt;"",COUNTIFS(AbsMed,D112,AbsDu,"&lt;="&amp;A112,AbsAu,"&gt;="&amp;A112)&gt;0),D112&amp;" afwezig. ","")</f>
        <v/>
      </c>
    </row>
    <row r="113">
      <c r="A113" s="18">
        <f>Debut+111</f>
        <v/>
      </c>
      <c r="B113" s="7">
        <f>IF(COUNTIF(Feries,A113)&gt;0,"Feestdag",IF(WEEKDAY(A113,2)=6,"Zaterdag",IF(WEEKDAY(A113,2)=7,"Zondag","Weekdag")))</f>
        <v/>
      </c>
      <c r="C113" s="9" t="n"/>
      <c r="D113" s="9" t="n"/>
      <c r="E113" s="12">
        <f>IF(AND(C113&lt;&gt;"",C113=C112),"Lijn 1: dezelfde arts twee dagen achter elkaar. ","")&amp;IF(AND(D113&lt;&gt;"",D113=D112),"Lijn 2: dezelfde arts twee dagen achter elkaar. ","")&amp;IF(AND(C113&lt;&gt;"",C113=D113),"Dezelfde arts op beide lijnen. ","")&amp;IF(AND(C113&lt;&gt;"",COUNTIFS(AbsMed,C113,AbsDu,"&lt;="&amp;A113,AbsAu,"&gt;="&amp;A113)&gt;0),C113&amp;" afwezig. ","")&amp;IF(AND(D113&lt;&gt;"",COUNTIFS(AbsMed,D113,AbsDu,"&lt;="&amp;A113,AbsAu,"&gt;="&amp;A113)&gt;0),D113&amp;" afwezig. ","")</f>
        <v/>
      </c>
    </row>
    <row r="114">
      <c r="A114" s="18">
        <f>Debut+112</f>
        <v/>
      </c>
      <c r="B114" s="7">
        <f>IF(COUNTIF(Feries,A114)&gt;0,"Feestdag",IF(WEEKDAY(A114,2)=6,"Zaterdag",IF(WEEKDAY(A114,2)=7,"Zondag","Weekdag")))</f>
        <v/>
      </c>
      <c r="C114" s="9" t="n"/>
      <c r="D114" s="9" t="n"/>
      <c r="E114" s="12">
        <f>IF(AND(C114&lt;&gt;"",C114=C113),"Lijn 1: dezelfde arts twee dagen achter elkaar. ","")&amp;IF(AND(D114&lt;&gt;"",D114=D113),"Lijn 2: dezelfde arts twee dagen achter elkaar. ","")&amp;IF(AND(C114&lt;&gt;"",C114=D114),"Dezelfde arts op beide lijnen. ","")&amp;IF(AND(C114&lt;&gt;"",COUNTIFS(AbsMed,C114,AbsDu,"&lt;="&amp;A114,AbsAu,"&gt;="&amp;A114)&gt;0),C114&amp;" afwezig. ","")&amp;IF(AND(D114&lt;&gt;"",COUNTIFS(AbsMed,D114,AbsDu,"&lt;="&amp;A114,AbsAu,"&gt;="&amp;A114)&gt;0),D114&amp;" afwezig. ","")</f>
        <v/>
      </c>
    </row>
    <row r="115">
      <c r="A115" s="18">
        <f>Debut+113</f>
        <v/>
      </c>
      <c r="B115" s="7">
        <f>IF(COUNTIF(Feries,A115)&gt;0,"Feestdag",IF(WEEKDAY(A115,2)=6,"Zaterdag",IF(WEEKDAY(A115,2)=7,"Zondag","Weekdag")))</f>
        <v/>
      </c>
      <c r="C115" s="9" t="n"/>
      <c r="D115" s="9" t="n"/>
      <c r="E115" s="12">
        <f>IF(AND(C115&lt;&gt;"",C115=C114),"Lijn 1: dezelfde arts twee dagen achter elkaar. ","")&amp;IF(AND(D115&lt;&gt;"",D115=D114),"Lijn 2: dezelfde arts twee dagen achter elkaar. ","")&amp;IF(AND(C115&lt;&gt;"",C115=D115),"Dezelfde arts op beide lijnen. ","")&amp;IF(AND(C115&lt;&gt;"",COUNTIFS(AbsMed,C115,AbsDu,"&lt;="&amp;A115,AbsAu,"&gt;="&amp;A115)&gt;0),C115&amp;" afwezig. ","")&amp;IF(AND(D115&lt;&gt;"",COUNTIFS(AbsMed,D115,AbsDu,"&lt;="&amp;A115,AbsAu,"&gt;="&amp;A115)&gt;0),D115&amp;" afwezig. ","")</f>
        <v/>
      </c>
    </row>
    <row r="116">
      <c r="A116" s="18">
        <f>Debut+114</f>
        <v/>
      </c>
      <c r="B116" s="7">
        <f>IF(COUNTIF(Feries,A116)&gt;0,"Feestdag",IF(WEEKDAY(A116,2)=6,"Zaterdag",IF(WEEKDAY(A116,2)=7,"Zondag","Weekdag")))</f>
        <v/>
      </c>
      <c r="C116" s="9" t="n"/>
      <c r="D116" s="9" t="n"/>
      <c r="E116" s="12">
        <f>IF(AND(C116&lt;&gt;"",C116=C115),"Lijn 1: dezelfde arts twee dagen achter elkaar. ","")&amp;IF(AND(D116&lt;&gt;"",D116=D115),"Lijn 2: dezelfde arts twee dagen achter elkaar. ","")&amp;IF(AND(C116&lt;&gt;"",C116=D116),"Dezelfde arts op beide lijnen. ","")&amp;IF(AND(C116&lt;&gt;"",COUNTIFS(AbsMed,C116,AbsDu,"&lt;="&amp;A116,AbsAu,"&gt;="&amp;A116)&gt;0),C116&amp;" afwezig. ","")&amp;IF(AND(D116&lt;&gt;"",COUNTIFS(AbsMed,D116,AbsDu,"&lt;="&amp;A116,AbsAu,"&gt;="&amp;A116)&gt;0),D116&amp;" afwezig. ","")</f>
        <v/>
      </c>
    </row>
    <row r="117">
      <c r="A117" s="18">
        <f>Debut+115</f>
        <v/>
      </c>
      <c r="B117" s="7">
        <f>IF(COUNTIF(Feries,A117)&gt;0,"Feestdag",IF(WEEKDAY(A117,2)=6,"Zaterdag",IF(WEEKDAY(A117,2)=7,"Zondag","Weekdag")))</f>
        <v/>
      </c>
      <c r="C117" s="9" t="n"/>
      <c r="D117" s="9" t="n"/>
      <c r="E117" s="12">
        <f>IF(AND(C117&lt;&gt;"",C117=C116),"Lijn 1: dezelfde arts twee dagen achter elkaar. ","")&amp;IF(AND(D117&lt;&gt;"",D117=D116),"Lijn 2: dezelfde arts twee dagen achter elkaar. ","")&amp;IF(AND(C117&lt;&gt;"",C117=D117),"Dezelfde arts op beide lijnen. ","")&amp;IF(AND(C117&lt;&gt;"",COUNTIFS(AbsMed,C117,AbsDu,"&lt;="&amp;A117,AbsAu,"&gt;="&amp;A117)&gt;0),C117&amp;" afwezig. ","")&amp;IF(AND(D117&lt;&gt;"",COUNTIFS(AbsMed,D117,AbsDu,"&lt;="&amp;A117,AbsAu,"&gt;="&amp;A117)&gt;0),D117&amp;" afwezig. ","")</f>
        <v/>
      </c>
    </row>
    <row r="118">
      <c r="A118" s="18">
        <f>Debut+116</f>
        <v/>
      </c>
      <c r="B118" s="7">
        <f>IF(COUNTIF(Feries,A118)&gt;0,"Feestdag",IF(WEEKDAY(A118,2)=6,"Zaterdag",IF(WEEKDAY(A118,2)=7,"Zondag","Weekdag")))</f>
        <v/>
      </c>
      <c r="C118" s="9" t="n"/>
      <c r="D118" s="9" t="n"/>
      <c r="E118" s="12">
        <f>IF(AND(C118&lt;&gt;"",C118=C117),"Lijn 1: dezelfde arts twee dagen achter elkaar. ","")&amp;IF(AND(D118&lt;&gt;"",D118=D117),"Lijn 2: dezelfde arts twee dagen achter elkaar. ","")&amp;IF(AND(C118&lt;&gt;"",C118=D118),"Dezelfde arts op beide lijnen. ","")&amp;IF(AND(C118&lt;&gt;"",COUNTIFS(AbsMed,C118,AbsDu,"&lt;="&amp;A118,AbsAu,"&gt;="&amp;A118)&gt;0),C118&amp;" afwezig. ","")&amp;IF(AND(D118&lt;&gt;"",COUNTIFS(AbsMed,D118,AbsDu,"&lt;="&amp;A118,AbsAu,"&gt;="&amp;A118)&gt;0),D118&amp;" afwezig. ","")</f>
        <v/>
      </c>
    </row>
    <row r="119">
      <c r="A119" s="18">
        <f>Debut+117</f>
        <v/>
      </c>
      <c r="B119" s="7">
        <f>IF(COUNTIF(Feries,A119)&gt;0,"Feestdag",IF(WEEKDAY(A119,2)=6,"Zaterdag",IF(WEEKDAY(A119,2)=7,"Zondag","Weekdag")))</f>
        <v/>
      </c>
      <c r="C119" s="9" t="n"/>
      <c r="D119" s="9" t="n"/>
      <c r="E119" s="12">
        <f>IF(AND(C119&lt;&gt;"",C119=C118),"Lijn 1: dezelfde arts twee dagen achter elkaar. ","")&amp;IF(AND(D119&lt;&gt;"",D119=D118),"Lijn 2: dezelfde arts twee dagen achter elkaar. ","")&amp;IF(AND(C119&lt;&gt;"",C119=D119),"Dezelfde arts op beide lijnen. ","")&amp;IF(AND(C119&lt;&gt;"",COUNTIFS(AbsMed,C119,AbsDu,"&lt;="&amp;A119,AbsAu,"&gt;="&amp;A119)&gt;0),C119&amp;" afwezig. ","")&amp;IF(AND(D119&lt;&gt;"",COUNTIFS(AbsMed,D119,AbsDu,"&lt;="&amp;A119,AbsAu,"&gt;="&amp;A119)&gt;0),D119&amp;" afwezig. ","")</f>
        <v/>
      </c>
    </row>
    <row r="120">
      <c r="A120" s="18">
        <f>Debut+118</f>
        <v/>
      </c>
      <c r="B120" s="7">
        <f>IF(COUNTIF(Feries,A120)&gt;0,"Feestdag",IF(WEEKDAY(A120,2)=6,"Zaterdag",IF(WEEKDAY(A120,2)=7,"Zondag","Weekdag")))</f>
        <v/>
      </c>
      <c r="C120" s="9" t="n"/>
      <c r="D120" s="9" t="n"/>
      <c r="E120" s="12">
        <f>IF(AND(C120&lt;&gt;"",C120=C119),"Lijn 1: dezelfde arts twee dagen achter elkaar. ","")&amp;IF(AND(D120&lt;&gt;"",D120=D119),"Lijn 2: dezelfde arts twee dagen achter elkaar. ","")&amp;IF(AND(C120&lt;&gt;"",C120=D120),"Dezelfde arts op beide lijnen. ","")&amp;IF(AND(C120&lt;&gt;"",COUNTIFS(AbsMed,C120,AbsDu,"&lt;="&amp;A120,AbsAu,"&gt;="&amp;A120)&gt;0),C120&amp;" afwezig. ","")&amp;IF(AND(D120&lt;&gt;"",COUNTIFS(AbsMed,D120,AbsDu,"&lt;="&amp;A120,AbsAu,"&gt;="&amp;A120)&gt;0),D120&amp;" afwezig. ","")</f>
        <v/>
      </c>
    </row>
    <row r="121">
      <c r="A121" s="18">
        <f>Debut+119</f>
        <v/>
      </c>
      <c r="B121" s="7">
        <f>IF(COUNTIF(Feries,A121)&gt;0,"Feestdag",IF(WEEKDAY(A121,2)=6,"Zaterdag",IF(WEEKDAY(A121,2)=7,"Zondag","Weekdag")))</f>
        <v/>
      </c>
      <c r="C121" s="9" t="n"/>
      <c r="D121" s="9" t="n"/>
      <c r="E121" s="12">
        <f>IF(AND(C121&lt;&gt;"",C121=C120),"Lijn 1: dezelfde arts twee dagen achter elkaar. ","")&amp;IF(AND(D121&lt;&gt;"",D121=D120),"Lijn 2: dezelfde arts twee dagen achter elkaar. ","")&amp;IF(AND(C121&lt;&gt;"",C121=D121),"Dezelfde arts op beide lijnen. ","")&amp;IF(AND(C121&lt;&gt;"",COUNTIFS(AbsMed,C121,AbsDu,"&lt;="&amp;A121,AbsAu,"&gt;="&amp;A121)&gt;0),C121&amp;" afwezig. ","")&amp;IF(AND(D121&lt;&gt;"",COUNTIFS(AbsMed,D121,AbsDu,"&lt;="&amp;A121,AbsAu,"&gt;="&amp;A121)&gt;0),D121&amp;" afwezig. ","")</f>
        <v/>
      </c>
    </row>
    <row r="122">
      <c r="A122" s="18">
        <f>Debut+120</f>
        <v/>
      </c>
      <c r="B122" s="7">
        <f>IF(COUNTIF(Feries,A122)&gt;0,"Feestdag",IF(WEEKDAY(A122,2)=6,"Zaterdag",IF(WEEKDAY(A122,2)=7,"Zondag","Weekdag")))</f>
        <v/>
      </c>
      <c r="C122" s="9" t="n"/>
      <c r="D122" s="9" t="n"/>
      <c r="E122" s="12">
        <f>IF(AND(C122&lt;&gt;"",C122=C121),"Lijn 1: dezelfde arts twee dagen achter elkaar. ","")&amp;IF(AND(D122&lt;&gt;"",D122=D121),"Lijn 2: dezelfde arts twee dagen achter elkaar. ","")&amp;IF(AND(C122&lt;&gt;"",C122=D122),"Dezelfde arts op beide lijnen. ","")&amp;IF(AND(C122&lt;&gt;"",COUNTIFS(AbsMed,C122,AbsDu,"&lt;="&amp;A122,AbsAu,"&gt;="&amp;A122)&gt;0),C122&amp;" afwezig. ","")&amp;IF(AND(D122&lt;&gt;"",COUNTIFS(AbsMed,D122,AbsDu,"&lt;="&amp;A122,AbsAu,"&gt;="&amp;A122)&gt;0),D122&amp;" afwezig. ","")</f>
        <v/>
      </c>
    </row>
    <row r="123">
      <c r="A123" s="18">
        <f>Debut+121</f>
        <v/>
      </c>
      <c r="B123" s="7">
        <f>IF(COUNTIF(Feries,A123)&gt;0,"Feestdag",IF(WEEKDAY(A123,2)=6,"Zaterdag",IF(WEEKDAY(A123,2)=7,"Zondag","Weekdag")))</f>
        <v/>
      </c>
      <c r="C123" s="9" t="n"/>
      <c r="D123" s="9" t="n"/>
      <c r="E123" s="12">
        <f>IF(AND(C123&lt;&gt;"",C123=C122),"Lijn 1: dezelfde arts twee dagen achter elkaar. ","")&amp;IF(AND(D123&lt;&gt;"",D123=D122),"Lijn 2: dezelfde arts twee dagen achter elkaar. ","")&amp;IF(AND(C123&lt;&gt;"",C123=D123),"Dezelfde arts op beide lijnen. ","")&amp;IF(AND(C123&lt;&gt;"",COUNTIFS(AbsMed,C123,AbsDu,"&lt;="&amp;A123,AbsAu,"&gt;="&amp;A123)&gt;0),C123&amp;" afwezig. ","")&amp;IF(AND(D123&lt;&gt;"",COUNTIFS(AbsMed,D123,AbsDu,"&lt;="&amp;A123,AbsAu,"&gt;="&amp;A123)&gt;0),D123&amp;" afwezig. ","")</f>
        <v/>
      </c>
    </row>
    <row r="124">
      <c r="A124" s="18">
        <f>Debut+122</f>
        <v/>
      </c>
      <c r="B124" s="7">
        <f>IF(COUNTIF(Feries,A124)&gt;0,"Feestdag",IF(WEEKDAY(A124,2)=6,"Zaterdag",IF(WEEKDAY(A124,2)=7,"Zondag","Weekdag")))</f>
        <v/>
      </c>
      <c r="C124" s="9" t="n"/>
      <c r="D124" s="9" t="n"/>
      <c r="E124" s="12">
        <f>IF(AND(C124&lt;&gt;"",C124=C123),"Lijn 1: dezelfde arts twee dagen achter elkaar. ","")&amp;IF(AND(D124&lt;&gt;"",D124=D123),"Lijn 2: dezelfde arts twee dagen achter elkaar. ","")&amp;IF(AND(C124&lt;&gt;"",C124=D124),"Dezelfde arts op beide lijnen. ","")&amp;IF(AND(C124&lt;&gt;"",COUNTIFS(AbsMed,C124,AbsDu,"&lt;="&amp;A124,AbsAu,"&gt;="&amp;A124)&gt;0),C124&amp;" afwezig. ","")&amp;IF(AND(D124&lt;&gt;"",COUNTIFS(AbsMed,D124,AbsDu,"&lt;="&amp;A124,AbsAu,"&gt;="&amp;A124)&gt;0),D124&amp;" afwezig. ","")</f>
        <v/>
      </c>
    </row>
    <row r="125">
      <c r="A125" s="18">
        <f>Debut+123</f>
        <v/>
      </c>
      <c r="B125" s="7">
        <f>IF(COUNTIF(Feries,A125)&gt;0,"Feestdag",IF(WEEKDAY(A125,2)=6,"Zaterdag",IF(WEEKDAY(A125,2)=7,"Zondag","Weekdag")))</f>
        <v/>
      </c>
      <c r="C125" s="9" t="n"/>
      <c r="D125" s="9" t="n"/>
      <c r="E125" s="12">
        <f>IF(AND(C125&lt;&gt;"",C125=C124),"Lijn 1: dezelfde arts twee dagen achter elkaar. ","")&amp;IF(AND(D125&lt;&gt;"",D125=D124),"Lijn 2: dezelfde arts twee dagen achter elkaar. ","")&amp;IF(AND(C125&lt;&gt;"",C125=D125),"Dezelfde arts op beide lijnen. ","")&amp;IF(AND(C125&lt;&gt;"",COUNTIFS(AbsMed,C125,AbsDu,"&lt;="&amp;A125,AbsAu,"&gt;="&amp;A125)&gt;0),C125&amp;" afwezig. ","")&amp;IF(AND(D125&lt;&gt;"",COUNTIFS(AbsMed,D125,AbsDu,"&lt;="&amp;A125,AbsAu,"&gt;="&amp;A125)&gt;0),D125&amp;" afwezig. ","")</f>
        <v/>
      </c>
    </row>
    <row r="126">
      <c r="A126" s="18">
        <f>Debut+124</f>
        <v/>
      </c>
      <c r="B126" s="7">
        <f>IF(COUNTIF(Feries,A126)&gt;0,"Feestdag",IF(WEEKDAY(A126,2)=6,"Zaterdag",IF(WEEKDAY(A126,2)=7,"Zondag","Weekdag")))</f>
        <v/>
      </c>
      <c r="C126" s="9" t="n"/>
      <c r="D126" s="9" t="n"/>
      <c r="E126" s="12">
        <f>IF(AND(C126&lt;&gt;"",C126=C125),"Lijn 1: dezelfde arts twee dagen achter elkaar. ","")&amp;IF(AND(D126&lt;&gt;"",D126=D125),"Lijn 2: dezelfde arts twee dagen achter elkaar. ","")&amp;IF(AND(C126&lt;&gt;"",C126=D126),"Dezelfde arts op beide lijnen. ","")&amp;IF(AND(C126&lt;&gt;"",COUNTIFS(AbsMed,C126,AbsDu,"&lt;="&amp;A126,AbsAu,"&gt;="&amp;A126)&gt;0),C126&amp;" afwezig. ","")&amp;IF(AND(D126&lt;&gt;"",COUNTIFS(AbsMed,D126,AbsDu,"&lt;="&amp;A126,AbsAu,"&gt;="&amp;A126)&gt;0),D126&amp;" afwezig. ","")</f>
        <v/>
      </c>
    </row>
    <row r="127">
      <c r="A127" s="18">
        <f>Debut+125</f>
        <v/>
      </c>
      <c r="B127" s="7">
        <f>IF(COUNTIF(Feries,A127)&gt;0,"Feestdag",IF(WEEKDAY(A127,2)=6,"Zaterdag",IF(WEEKDAY(A127,2)=7,"Zondag","Weekdag")))</f>
        <v/>
      </c>
      <c r="C127" s="9" t="n"/>
      <c r="D127" s="9" t="n"/>
      <c r="E127" s="12">
        <f>IF(AND(C127&lt;&gt;"",C127=C126),"Lijn 1: dezelfde arts twee dagen achter elkaar. ","")&amp;IF(AND(D127&lt;&gt;"",D127=D126),"Lijn 2: dezelfde arts twee dagen achter elkaar. ","")&amp;IF(AND(C127&lt;&gt;"",C127=D127),"Dezelfde arts op beide lijnen. ","")&amp;IF(AND(C127&lt;&gt;"",COUNTIFS(AbsMed,C127,AbsDu,"&lt;="&amp;A127,AbsAu,"&gt;="&amp;A127)&gt;0),C127&amp;" afwezig. ","")&amp;IF(AND(D127&lt;&gt;"",COUNTIFS(AbsMed,D127,AbsDu,"&lt;="&amp;A127,AbsAu,"&gt;="&amp;A127)&gt;0),D127&amp;" afwezig. ","")</f>
        <v/>
      </c>
    </row>
    <row r="128">
      <c r="A128" s="18">
        <f>Debut+126</f>
        <v/>
      </c>
      <c r="B128" s="7">
        <f>IF(COUNTIF(Feries,A128)&gt;0,"Feestdag",IF(WEEKDAY(A128,2)=6,"Zaterdag",IF(WEEKDAY(A128,2)=7,"Zondag","Weekdag")))</f>
        <v/>
      </c>
      <c r="C128" s="9" t="n"/>
      <c r="D128" s="9" t="n"/>
      <c r="E128" s="12">
        <f>IF(AND(C128&lt;&gt;"",C128=C127),"Lijn 1: dezelfde arts twee dagen achter elkaar. ","")&amp;IF(AND(D128&lt;&gt;"",D128=D127),"Lijn 2: dezelfde arts twee dagen achter elkaar. ","")&amp;IF(AND(C128&lt;&gt;"",C128=D128),"Dezelfde arts op beide lijnen. ","")&amp;IF(AND(C128&lt;&gt;"",COUNTIFS(AbsMed,C128,AbsDu,"&lt;="&amp;A128,AbsAu,"&gt;="&amp;A128)&gt;0),C128&amp;" afwezig. ","")&amp;IF(AND(D128&lt;&gt;"",COUNTIFS(AbsMed,D128,AbsDu,"&lt;="&amp;A128,AbsAu,"&gt;="&amp;A128)&gt;0),D128&amp;" afwezig. ","")</f>
        <v/>
      </c>
    </row>
    <row r="129">
      <c r="A129" s="18">
        <f>Debut+127</f>
        <v/>
      </c>
      <c r="B129" s="7">
        <f>IF(COUNTIF(Feries,A129)&gt;0,"Feestdag",IF(WEEKDAY(A129,2)=6,"Zaterdag",IF(WEEKDAY(A129,2)=7,"Zondag","Weekdag")))</f>
        <v/>
      </c>
      <c r="C129" s="9" t="n"/>
      <c r="D129" s="9" t="n"/>
      <c r="E129" s="12">
        <f>IF(AND(C129&lt;&gt;"",C129=C128),"Lijn 1: dezelfde arts twee dagen achter elkaar. ","")&amp;IF(AND(D129&lt;&gt;"",D129=D128),"Lijn 2: dezelfde arts twee dagen achter elkaar. ","")&amp;IF(AND(C129&lt;&gt;"",C129=D129),"Dezelfde arts op beide lijnen. ","")&amp;IF(AND(C129&lt;&gt;"",COUNTIFS(AbsMed,C129,AbsDu,"&lt;="&amp;A129,AbsAu,"&gt;="&amp;A129)&gt;0),C129&amp;" afwezig. ","")&amp;IF(AND(D129&lt;&gt;"",COUNTIFS(AbsMed,D129,AbsDu,"&lt;="&amp;A129,AbsAu,"&gt;="&amp;A129)&gt;0),D129&amp;" afwezig. ","")</f>
        <v/>
      </c>
    </row>
    <row r="130">
      <c r="A130" s="18">
        <f>Debut+128</f>
        <v/>
      </c>
      <c r="B130" s="7">
        <f>IF(COUNTIF(Feries,A130)&gt;0,"Feestdag",IF(WEEKDAY(A130,2)=6,"Zaterdag",IF(WEEKDAY(A130,2)=7,"Zondag","Weekdag")))</f>
        <v/>
      </c>
      <c r="C130" s="9" t="n"/>
      <c r="D130" s="9" t="n"/>
      <c r="E130" s="12">
        <f>IF(AND(C130&lt;&gt;"",C130=C129),"Lijn 1: dezelfde arts twee dagen achter elkaar. ","")&amp;IF(AND(D130&lt;&gt;"",D130=D129),"Lijn 2: dezelfde arts twee dagen achter elkaar. ","")&amp;IF(AND(C130&lt;&gt;"",C130=D130),"Dezelfde arts op beide lijnen. ","")&amp;IF(AND(C130&lt;&gt;"",COUNTIFS(AbsMed,C130,AbsDu,"&lt;="&amp;A130,AbsAu,"&gt;="&amp;A130)&gt;0),C130&amp;" afwezig. ","")&amp;IF(AND(D130&lt;&gt;"",COUNTIFS(AbsMed,D130,AbsDu,"&lt;="&amp;A130,AbsAu,"&gt;="&amp;A130)&gt;0),D130&amp;" afwezig. ","")</f>
        <v/>
      </c>
    </row>
    <row r="131">
      <c r="A131" s="18">
        <f>Debut+129</f>
        <v/>
      </c>
      <c r="B131" s="7">
        <f>IF(COUNTIF(Feries,A131)&gt;0,"Feestdag",IF(WEEKDAY(A131,2)=6,"Zaterdag",IF(WEEKDAY(A131,2)=7,"Zondag","Weekdag")))</f>
        <v/>
      </c>
      <c r="C131" s="9" t="n"/>
      <c r="D131" s="9" t="n"/>
      <c r="E131" s="12">
        <f>IF(AND(C131&lt;&gt;"",C131=C130),"Lijn 1: dezelfde arts twee dagen achter elkaar. ","")&amp;IF(AND(D131&lt;&gt;"",D131=D130),"Lijn 2: dezelfde arts twee dagen achter elkaar. ","")&amp;IF(AND(C131&lt;&gt;"",C131=D131),"Dezelfde arts op beide lijnen. ","")&amp;IF(AND(C131&lt;&gt;"",COUNTIFS(AbsMed,C131,AbsDu,"&lt;="&amp;A131,AbsAu,"&gt;="&amp;A131)&gt;0),C131&amp;" afwezig. ","")&amp;IF(AND(D131&lt;&gt;"",COUNTIFS(AbsMed,D131,AbsDu,"&lt;="&amp;A131,AbsAu,"&gt;="&amp;A131)&gt;0),D131&amp;" afwezig. ","")</f>
        <v/>
      </c>
    </row>
    <row r="132">
      <c r="A132" s="18">
        <f>Debut+130</f>
        <v/>
      </c>
      <c r="B132" s="7">
        <f>IF(COUNTIF(Feries,A132)&gt;0,"Feestdag",IF(WEEKDAY(A132,2)=6,"Zaterdag",IF(WEEKDAY(A132,2)=7,"Zondag","Weekdag")))</f>
        <v/>
      </c>
      <c r="C132" s="9" t="n"/>
      <c r="D132" s="9" t="n"/>
      <c r="E132" s="12">
        <f>IF(AND(C132&lt;&gt;"",C132=C131),"Lijn 1: dezelfde arts twee dagen achter elkaar. ","")&amp;IF(AND(D132&lt;&gt;"",D132=D131),"Lijn 2: dezelfde arts twee dagen achter elkaar. ","")&amp;IF(AND(C132&lt;&gt;"",C132=D132),"Dezelfde arts op beide lijnen. ","")&amp;IF(AND(C132&lt;&gt;"",COUNTIFS(AbsMed,C132,AbsDu,"&lt;="&amp;A132,AbsAu,"&gt;="&amp;A132)&gt;0),C132&amp;" afwezig. ","")&amp;IF(AND(D132&lt;&gt;"",COUNTIFS(AbsMed,D132,AbsDu,"&lt;="&amp;A132,AbsAu,"&gt;="&amp;A132)&gt;0),D132&amp;" afwezig. ","")</f>
        <v/>
      </c>
    </row>
    <row r="133">
      <c r="A133" s="18">
        <f>Debut+131</f>
        <v/>
      </c>
      <c r="B133" s="7">
        <f>IF(COUNTIF(Feries,A133)&gt;0,"Feestdag",IF(WEEKDAY(A133,2)=6,"Zaterdag",IF(WEEKDAY(A133,2)=7,"Zondag","Weekdag")))</f>
        <v/>
      </c>
      <c r="C133" s="9" t="n"/>
      <c r="D133" s="9" t="n"/>
      <c r="E133" s="12">
        <f>IF(AND(C133&lt;&gt;"",C133=C132),"Lijn 1: dezelfde arts twee dagen achter elkaar. ","")&amp;IF(AND(D133&lt;&gt;"",D133=D132),"Lijn 2: dezelfde arts twee dagen achter elkaar. ","")&amp;IF(AND(C133&lt;&gt;"",C133=D133),"Dezelfde arts op beide lijnen. ","")&amp;IF(AND(C133&lt;&gt;"",COUNTIFS(AbsMed,C133,AbsDu,"&lt;="&amp;A133,AbsAu,"&gt;="&amp;A133)&gt;0),C133&amp;" afwezig. ","")&amp;IF(AND(D133&lt;&gt;"",COUNTIFS(AbsMed,D133,AbsDu,"&lt;="&amp;A133,AbsAu,"&gt;="&amp;A133)&gt;0),D133&amp;" afwezig. ","")</f>
        <v/>
      </c>
    </row>
    <row r="134">
      <c r="A134" s="18">
        <f>Debut+132</f>
        <v/>
      </c>
      <c r="B134" s="7">
        <f>IF(COUNTIF(Feries,A134)&gt;0,"Feestdag",IF(WEEKDAY(A134,2)=6,"Zaterdag",IF(WEEKDAY(A134,2)=7,"Zondag","Weekdag")))</f>
        <v/>
      </c>
      <c r="C134" s="9" t="n"/>
      <c r="D134" s="9" t="n"/>
      <c r="E134" s="12">
        <f>IF(AND(C134&lt;&gt;"",C134=C133),"Lijn 1: dezelfde arts twee dagen achter elkaar. ","")&amp;IF(AND(D134&lt;&gt;"",D134=D133),"Lijn 2: dezelfde arts twee dagen achter elkaar. ","")&amp;IF(AND(C134&lt;&gt;"",C134=D134),"Dezelfde arts op beide lijnen. ","")&amp;IF(AND(C134&lt;&gt;"",COUNTIFS(AbsMed,C134,AbsDu,"&lt;="&amp;A134,AbsAu,"&gt;="&amp;A134)&gt;0),C134&amp;" afwezig. ","")&amp;IF(AND(D134&lt;&gt;"",COUNTIFS(AbsMed,D134,AbsDu,"&lt;="&amp;A134,AbsAu,"&gt;="&amp;A134)&gt;0),D134&amp;" afwezig. ","")</f>
        <v/>
      </c>
    </row>
    <row r="135">
      <c r="A135" s="18">
        <f>Debut+133</f>
        <v/>
      </c>
      <c r="B135" s="7">
        <f>IF(COUNTIF(Feries,A135)&gt;0,"Feestdag",IF(WEEKDAY(A135,2)=6,"Zaterdag",IF(WEEKDAY(A135,2)=7,"Zondag","Weekdag")))</f>
        <v/>
      </c>
      <c r="C135" s="9" t="n"/>
      <c r="D135" s="9" t="n"/>
      <c r="E135" s="12">
        <f>IF(AND(C135&lt;&gt;"",C135=C134),"Lijn 1: dezelfde arts twee dagen achter elkaar. ","")&amp;IF(AND(D135&lt;&gt;"",D135=D134),"Lijn 2: dezelfde arts twee dagen achter elkaar. ","")&amp;IF(AND(C135&lt;&gt;"",C135=D135),"Dezelfde arts op beide lijnen. ","")&amp;IF(AND(C135&lt;&gt;"",COUNTIFS(AbsMed,C135,AbsDu,"&lt;="&amp;A135,AbsAu,"&gt;="&amp;A135)&gt;0),C135&amp;" afwezig. ","")&amp;IF(AND(D135&lt;&gt;"",COUNTIFS(AbsMed,D135,AbsDu,"&lt;="&amp;A135,AbsAu,"&gt;="&amp;A135)&gt;0),D135&amp;" afwezig. ","")</f>
        <v/>
      </c>
    </row>
    <row r="136">
      <c r="A136" s="18">
        <f>Debut+134</f>
        <v/>
      </c>
      <c r="B136" s="7">
        <f>IF(COUNTIF(Feries,A136)&gt;0,"Feestdag",IF(WEEKDAY(A136,2)=6,"Zaterdag",IF(WEEKDAY(A136,2)=7,"Zondag","Weekdag")))</f>
        <v/>
      </c>
      <c r="C136" s="9" t="n"/>
      <c r="D136" s="9" t="n"/>
      <c r="E136" s="12">
        <f>IF(AND(C136&lt;&gt;"",C136=C135),"Lijn 1: dezelfde arts twee dagen achter elkaar. ","")&amp;IF(AND(D136&lt;&gt;"",D136=D135),"Lijn 2: dezelfde arts twee dagen achter elkaar. ","")&amp;IF(AND(C136&lt;&gt;"",C136=D136),"Dezelfde arts op beide lijnen. ","")&amp;IF(AND(C136&lt;&gt;"",COUNTIFS(AbsMed,C136,AbsDu,"&lt;="&amp;A136,AbsAu,"&gt;="&amp;A136)&gt;0),C136&amp;" afwezig. ","")&amp;IF(AND(D136&lt;&gt;"",COUNTIFS(AbsMed,D136,AbsDu,"&lt;="&amp;A136,AbsAu,"&gt;="&amp;A136)&gt;0),D136&amp;" afwezig. ","")</f>
        <v/>
      </c>
    </row>
    <row r="137">
      <c r="A137" s="18">
        <f>Debut+135</f>
        <v/>
      </c>
      <c r="B137" s="7">
        <f>IF(COUNTIF(Feries,A137)&gt;0,"Feestdag",IF(WEEKDAY(A137,2)=6,"Zaterdag",IF(WEEKDAY(A137,2)=7,"Zondag","Weekdag")))</f>
        <v/>
      </c>
      <c r="C137" s="9" t="n"/>
      <c r="D137" s="9" t="n"/>
      <c r="E137" s="12">
        <f>IF(AND(C137&lt;&gt;"",C137=C136),"Lijn 1: dezelfde arts twee dagen achter elkaar. ","")&amp;IF(AND(D137&lt;&gt;"",D137=D136),"Lijn 2: dezelfde arts twee dagen achter elkaar. ","")&amp;IF(AND(C137&lt;&gt;"",C137=D137),"Dezelfde arts op beide lijnen. ","")&amp;IF(AND(C137&lt;&gt;"",COUNTIFS(AbsMed,C137,AbsDu,"&lt;="&amp;A137,AbsAu,"&gt;="&amp;A137)&gt;0),C137&amp;" afwezig. ","")&amp;IF(AND(D137&lt;&gt;"",COUNTIFS(AbsMed,D137,AbsDu,"&lt;="&amp;A137,AbsAu,"&gt;="&amp;A137)&gt;0),D137&amp;" afwezig. ","")</f>
        <v/>
      </c>
    </row>
    <row r="138">
      <c r="A138" s="18">
        <f>Debut+136</f>
        <v/>
      </c>
      <c r="B138" s="7">
        <f>IF(COUNTIF(Feries,A138)&gt;0,"Feestdag",IF(WEEKDAY(A138,2)=6,"Zaterdag",IF(WEEKDAY(A138,2)=7,"Zondag","Weekdag")))</f>
        <v/>
      </c>
      <c r="C138" s="9" t="n"/>
      <c r="D138" s="9" t="n"/>
      <c r="E138" s="12">
        <f>IF(AND(C138&lt;&gt;"",C138=C137),"Lijn 1: dezelfde arts twee dagen achter elkaar. ","")&amp;IF(AND(D138&lt;&gt;"",D138=D137),"Lijn 2: dezelfde arts twee dagen achter elkaar. ","")&amp;IF(AND(C138&lt;&gt;"",C138=D138),"Dezelfde arts op beide lijnen. ","")&amp;IF(AND(C138&lt;&gt;"",COUNTIFS(AbsMed,C138,AbsDu,"&lt;="&amp;A138,AbsAu,"&gt;="&amp;A138)&gt;0),C138&amp;" afwezig. ","")&amp;IF(AND(D138&lt;&gt;"",COUNTIFS(AbsMed,D138,AbsDu,"&lt;="&amp;A138,AbsAu,"&gt;="&amp;A138)&gt;0),D138&amp;" afwezig. ","")</f>
        <v/>
      </c>
    </row>
    <row r="139">
      <c r="A139" s="18">
        <f>Debut+137</f>
        <v/>
      </c>
      <c r="B139" s="7">
        <f>IF(COUNTIF(Feries,A139)&gt;0,"Feestdag",IF(WEEKDAY(A139,2)=6,"Zaterdag",IF(WEEKDAY(A139,2)=7,"Zondag","Weekdag")))</f>
        <v/>
      </c>
      <c r="C139" s="9" t="n"/>
      <c r="D139" s="9" t="n"/>
      <c r="E139" s="12">
        <f>IF(AND(C139&lt;&gt;"",C139=C138),"Lijn 1: dezelfde arts twee dagen achter elkaar. ","")&amp;IF(AND(D139&lt;&gt;"",D139=D138),"Lijn 2: dezelfde arts twee dagen achter elkaar. ","")&amp;IF(AND(C139&lt;&gt;"",C139=D139),"Dezelfde arts op beide lijnen. ","")&amp;IF(AND(C139&lt;&gt;"",COUNTIFS(AbsMed,C139,AbsDu,"&lt;="&amp;A139,AbsAu,"&gt;="&amp;A139)&gt;0),C139&amp;" afwezig. ","")&amp;IF(AND(D139&lt;&gt;"",COUNTIFS(AbsMed,D139,AbsDu,"&lt;="&amp;A139,AbsAu,"&gt;="&amp;A139)&gt;0),D139&amp;" afwezig. ","")</f>
        <v/>
      </c>
    </row>
    <row r="140">
      <c r="A140" s="18">
        <f>Debut+138</f>
        <v/>
      </c>
      <c r="B140" s="7">
        <f>IF(COUNTIF(Feries,A140)&gt;0,"Feestdag",IF(WEEKDAY(A140,2)=6,"Zaterdag",IF(WEEKDAY(A140,2)=7,"Zondag","Weekdag")))</f>
        <v/>
      </c>
      <c r="C140" s="9" t="n"/>
      <c r="D140" s="9" t="n"/>
      <c r="E140" s="12">
        <f>IF(AND(C140&lt;&gt;"",C140=C139),"Lijn 1: dezelfde arts twee dagen achter elkaar. ","")&amp;IF(AND(D140&lt;&gt;"",D140=D139),"Lijn 2: dezelfde arts twee dagen achter elkaar. ","")&amp;IF(AND(C140&lt;&gt;"",C140=D140),"Dezelfde arts op beide lijnen. ","")&amp;IF(AND(C140&lt;&gt;"",COUNTIFS(AbsMed,C140,AbsDu,"&lt;="&amp;A140,AbsAu,"&gt;="&amp;A140)&gt;0),C140&amp;" afwezig. ","")&amp;IF(AND(D140&lt;&gt;"",COUNTIFS(AbsMed,D140,AbsDu,"&lt;="&amp;A140,AbsAu,"&gt;="&amp;A140)&gt;0),D140&amp;" afwezig. ","")</f>
        <v/>
      </c>
    </row>
    <row r="141">
      <c r="A141" s="18">
        <f>Debut+139</f>
        <v/>
      </c>
      <c r="B141" s="7">
        <f>IF(COUNTIF(Feries,A141)&gt;0,"Feestdag",IF(WEEKDAY(A141,2)=6,"Zaterdag",IF(WEEKDAY(A141,2)=7,"Zondag","Weekdag")))</f>
        <v/>
      </c>
      <c r="C141" s="9" t="n"/>
      <c r="D141" s="9" t="n"/>
      <c r="E141" s="12">
        <f>IF(AND(C141&lt;&gt;"",C141=C140),"Lijn 1: dezelfde arts twee dagen achter elkaar. ","")&amp;IF(AND(D141&lt;&gt;"",D141=D140),"Lijn 2: dezelfde arts twee dagen achter elkaar. ","")&amp;IF(AND(C141&lt;&gt;"",C141=D141),"Dezelfde arts op beide lijnen. ","")&amp;IF(AND(C141&lt;&gt;"",COUNTIFS(AbsMed,C141,AbsDu,"&lt;="&amp;A141,AbsAu,"&gt;="&amp;A141)&gt;0),C141&amp;" afwezig. ","")&amp;IF(AND(D141&lt;&gt;"",COUNTIFS(AbsMed,D141,AbsDu,"&lt;="&amp;A141,AbsAu,"&gt;="&amp;A141)&gt;0),D141&amp;" afwezig. ","")</f>
        <v/>
      </c>
    </row>
    <row r="142">
      <c r="A142" s="18">
        <f>Debut+140</f>
        <v/>
      </c>
      <c r="B142" s="7">
        <f>IF(COUNTIF(Feries,A142)&gt;0,"Feestdag",IF(WEEKDAY(A142,2)=6,"Zaterdag",IF(WEEKDAY(A142,2)=7,"Zondag","Weekdag")))</f>
        <v/>
      </c>
      <c r="C142" s="9" t="n"/>
      <c r="D142" s="9" t="n"/>
      <c r="E142" s="12">
        <f>IF(AND(C142&lt;&gt;"",C142=C141),"Lijn 1: dezelfde arts twee dagen achter elkaar. ","")&amp;IF(AND(D142&lt;&gt;"",D142=D141),"Lijn 2: dezelfde arts twee dagen achter elkaar. ","")&amp;IF(AND(C142&lt;&gt;"",C142=D142),"Dezelfde arts op beide lijnen. ","")&amp;IF(AND(C142&lt;&gt;"",COUNTIFS(AbsMed,C142,AbsDu,"&lt;="&amp;A142,AbsAu,"&gt;="&amp;A142)&gt;0),C142&amp;" afwezig. ","")&amp;IF(AND(D142&lt;&gt;"",COUNTIFS(AbsMed,D142,AbsDu,"&lt;="&amp;A142,AbsAu,"&gt;="&amp;A142)&gt;0),D142&amp;" afwezig. ","")</f>
        <v/>
      </c>
    </row>
    <row r="143">
      <c r="A143" s="18">
        <f>Debut+141</f>
        <v/>
      </c>
      <c r="B143" s="7">
        <f>IF(COUNTIF(Feries,A143)&gt;0,"Feestdag",IF(WEEKDAY(A143,2)=6,"Zaterdag",IF(WEEKDAY(A143,2)=7,"Zondag","Weekdag")))</f>
        <v/>
      </c>
      <c r="C143" s="9" t="n"/>
      <c r="D143" s="9" t="n"/>
      <c r="E143" s="12">
        <f>IF(AND(C143&lt;&gt;"",C143=C142),"Lijn 1: dezelfde arts twee dagen achter elkaar. ","")&amp;IF(AND(D143&lt;&gt;"",D143=D142),"Lijn 2: dezelfde arts twee dagen achter elkaar. ","")&amp;IF(AND(C143&lt;&gt;"",C143=D143),"Dezelfde arts op beide lijnen. ","")&amp;IF(AND(C143&lt;&gt;"",COUNTIFS(AbsMed,C143,AbsDu,"&lt;="&amp;A143,AbsAu,"&gt;="&amp;A143)&gt;0),C143&amp;" afwezig. ","")&amp;IF(AND(D143&lt;&gt;"",COUNTIFS(AbsMed,D143,AbsDu,"&lt;="&amp;A143,AbsAu,"&gt;="&amp;A143)&gt;0),D143&amp;" afwezig. ","")</f>
        <v/>
      </c>
    </row>
    <row r="144">
      <c r="A144" s="18">
        <f>Debut+142</f>
        <v/>
      </c>
      <c r="B144" s="7">
        <f>IF(COUNTIF(Feries,A144)&gt;0,"Feestdag",IF(WEEKDAY(A144,2)=6,"Zaterdag",IF(WEEKDAY(A144,2)=7,"Zondag","Weekdag")))</f>
        <v/>
      </c>
      <c r="C144" s="9" t="n"/>
      <c r="D144" s="9" t="n"/>
      <c r="E144" s="12">
        <f>IF(AND(C144&lt;&gt;"",C144=C143),"Lijn 1: dezelfde arts twee dagen achter elkaar. ","")&amp;IF(AND(D144&lt;&gt;"",D144=D143),"Lijn 2: dezelfde arts twee dagen achter elkaar. ","")&amp;IF(AND(C144&lt;&gt;"",C144=D144),"Dezelfde arts op beide lijnen. ","")&amp;IF(AND(C144&lt;&gt;"",COUNTIFS(AbsMed,C144,AbsDu,"&lt;="&amp;A144,AbsAu,"&gt;="&amp;A144)&gt;0),C144&amp;" afwezig. ","")&amp;IF(AND(D144&lt;&gt;"",COUNTIFS(AbsMed,D144,AbsDu,"&lt;="&amp;A144,AbsAu,"&gt;="&amp;A144)&gt;0),D144&amp;" afwezig. ","")</f>
        <v/>
      </c>
    </row>
    <row r="145">
      <c r="A145" s="18">
        <f>Debut+143</f>
        <v/>
      </c>
      <c r="B145" s="7">
        <f>IF(COUNTIF(Feries,A145)&gt;0,"Feestdag",IF(WEEKDAY(A145,2)=6,"Zaterdag",IF(WEEKDAY(A145,2)=7,"Zondag","Weekdag")))</f>
        <v/>
      </c>
      <c r="C145" s="9" t="n"/>
      <c r="D145" s="9" t="n"/>
      <c r="E145" s="12">
        <f>IF(AND(C145&lt;&gt;"",C145=C144),"Lijn 1: dezelfde arts twee dagen achter elkaar. ","")&amp;IF(AND(D145&lt;&gt;"",D145=D144),"Lijn 2: dezelfde arts twee dagen achter elkaar. ","")&amp;IF(AND(C145&lt;&gt;"",C145=D145),"Dezelfde arts op beide lijnen. ","")&amp;IF(AND(C145&lt;&gt;"",COUNTIFS(AbsMed,C145,AbsDu,"&lt;="&amp;A145,AbsAu,"&gt;="&amp;A145)&gt;0),C145&amp;" afwezig. ","")&amp;IF(AND(D145&lt;&gt;"",COUNTIFS(AbsMed,D145,AbsDu,"&lt;="&amp;A145,AbsAu,"&gt;="&amp;A145)&gt;0),D145&amp;" afwezig. ","")</f>
        <v/>
      </c>
    </row>
    <row r="146">
      <c r="A146" s="18">
        <f>Debut+144</f>
        <v/>
      </c>
      <c r="B146" s="7">
        <f>IF(COUNTIF(Feries,A146)&gt;0,"Feestdag",IF(WEEKDAY(A146,2)=6,"Zaterdag",IF(WEEKDAY(A146,2)=7,"Zondag","Weekdag")))</f>
        <v/>
      </c>
      <c r="C146" s="9" t="n"/>
      <c r="D146" s="9" t="n"/>
      <c r="E146" s="12">
        <f>IF(AND(C146&lt;&gt;"",C146=C145),"Lijn 1: dezelfde arts twee dagen achter elkaar. ","")&amp;IF(AND(D146&lt;&gt;"",D146=D145),"Lijn 2: dezelfde arts twee dagen achter elkaar. ","")&amp;IF(AND(C146&lt;&gt;"",C146=D146),"Dezelfde arts op beide lijnen. ","")&amp;IF(AND(C146&lt;&gt;"",COUNTIFS(AbsMed,C146,AbsDu,"&lt;="&amp;A146,AbsAu,"&gt;="&amp;A146)&gt;0),C146&amp;" afwezig. ","")&amp;IF(AND(D146&lt;&gt;"",COUNTIFS(AbsMed,D146,AbsDu,"&lt;="&amp;A146,AbsAu,"&gt;="&amp;A146)&gt;0),D146&amp;" afwezig. ","")</f>
        <v/>
      </c>
    </row>
    <row r="147">
      <c r="A147" s="18">
        <f>Debut+145</f>
        <v/>
      </c>
      <c r="B147" s="7">
        <f>IF(COUNTIF(Feries,A147)&gt;0,"Feestdag",IF(WEEKDAY(A147,2)=6,"Zaterdag",IF(WEEKDAY(A147,2)=7,"Zondag","Weekdag")))</f>
        <v/>
      </c>
      <c r="C147" s="9" t="n"/>
      <c r="D147" s="9" t="n"/>
      <c r="E147" s="12">
        <f>IF(AND(C147&lt;&gt;"",C147=C146),"Lijn 1: dezelfde arts twee dagen achter elkaar. ","")&amp;IF(AND(D147&lt;&gt;"",D147=D146),"Lijn 2: dezelfde arts twee dagen achter elkaar. ","")&amp;IF(AND(C147&lt;&gt;"",C147=D147),"Dezelfde arts op beide lijnen. ","")&amp;IF(AND(C147&lt;&gt;"",COUNTIFS(AbsMed,C147,AbsDu,"&lt;="&amp;A147,AbsAu,"&gt;="&amp;A147)&gt;0),C147&amp;" afwezig. ","")&amp;IF(AND(D147&lt;&gt;"",COUNTIFS(AbsMed,D147,AbsDu,"&lt;="&amp;A147,AbsAu,"&gt;="&amp;A147)&gt;0),D147&amp;" afwezig. ","")</f>
        <v/>
      </c>
    </row>
    <row r="148">
      <c r="A148" s="18">
        <f>Debut+146</f>
        <v/>
      </c>
      <c r="B148" s="7">
        <f>IF(COUNTIF(Feries,A148)&gt;0,"Feestdag",IF(WEEKDAY(A148,2)=6,"Zaterdag",IF(WEEKDAY(A148,2)=7,"Zondag","Weekdag")))</f>
        <v/>
      </c>
      <c r="C148" s="9" t="n"/>
      <c r="D148" s="9" t="n"/>
      <c r="E148" s="12">
        <f>IF(AND(C148&lt;&gt;"",C148=C147),"Lijn 1: dezelfde arts twee dagen achter elkaar. ","")&amp;IF(AND(D148&lt;&gt;"",D148=D147),"Lijn 2: dezelfde arts twee dagen achter elkaar. ","")&amp;IF(AND(C148&lt;&gt;"",C148=D148),"Dezelfde arts op beide lijnen. ","")&amp;IF(AND(C148&lt;&gt;"",COUNTIFS(AbsMed,C148,AbsDu,"&lt;="&amp;A148,AbsAu,"&gt;="&amp;A148)&gt;0),C148&amp;" afwezig. ","")&amp;IF(AND(D148&lt;&gt;"",COUNTIFS(AbsMed,D148,AbsDu,"&lt;="&amp;A148,AbsAu,"&gt;="&amp;A148)&gt;0),D148&amp;" afwezig. ","")</f>
        <v/>
      </c>
    </row>
    <row r="149">
      <c r="A149" s="18">
        <f>Debut+147</f>
        <v/>
      </c>
      <c r="B149" s="7">
        <f>IF(COUNTIF(Feries,A149)&gt;0,"Feestdag",IF(WEEKDAY(A149,2)=6,"Zaterdag",IF(WEEKDAY(A149,2)=7,"Zondag","Weekdag")))</f>
        <v/>
      </c>
      <c r="C149" s="9" t="n"/>
      <c r="D149" s="9" t="n"/>
      <c r="E149" s="12">
        <f>IF(AND(C149&lt;&gt;"",C149=C148),"Lijn 1: dezelfde arts twee dagen achter elkaar. ","")&amp;IF(AND(D149&lt;&gt;"",D149=D148),"Lijn 2: dezelfde arts twee dagen achter elkaar. ","")&amp;IF(AND(C149&lt;&gt;"",C149=D149),"Dezelfde arts op beide lijnen. ","")&amp;IF(AND(C149&lt;&gt;"",COUNTIFS(AbsMed,C149,AbsDu,"&lt;="&amp;A149,AbsAu,"&gt;="&amp;A149)&gt;0),C149&amp;" afwezig. ","")&amp;IF(AND(D149&lt;&gt;"",COUNTIFS(AbsMed,D149,AbsDu,"&lt;="&amp;A149,AbsAu,"&gt;="&amp;A149)&gt;0),D149&amp;" afwezig. ","")</f>
        <v/>
      </c>
    </row>
    <row r="150">
      <c r="A150" s="18">
        <f>Debut+148</f>
        <v/>
      </c>
      <c r="B150" s="7">
        <f>IF(COUNTIF(Feries,A150)&gt;0,"Feestdag",IF(WEEKDAY(A150,2)=6,"Zaterdag",IF(WEEKDAY(A150,2)=7,"Zondag","Weekdag")))</f>
        <v/>
      </c>
      <c r="C150" s="9" t="n"/>
      <c r="D150" s="9" t="n"/>
      <c r="E150" s="12">
        <f>IF(AND(C150&lt;&gt;"",C150=C149),"Lijn 1: dezelfde arts twee dagen achter elkaar. ","")&amp;IF(AND(D150&lt;&gt;"",D150=D149),"Lijn 2: dezelfde arts twee dagen achter elkaar. ","")&amp;IF(AND(C150&lt;&gt;"",C150=D150),"Dezelfde arts op beide lijnen. ","")&amp;IF(AND(C150&lt;&gt;"",COUNTIFS(AbsMed,C150,AbsDu,"&lt;="&amp;A150,AbsAu,"&gt;="&amp;A150)&gt;0),C150&amp;" afwezig. ","")&amp;IF(AND(D150&lt;&gt;"",COUNTIFS(AbsMed,D150,AbsDu,"&lt;="&amp;A150,AbsAu,"&gt;="&amp;A150)&gt;0),D150&amp;" afwezig. ","")</f>
        <v/>
      </c>
    </row>
    <row r="151">
      <c r="A151" s="18">
        <f>Debut+149</f>
        <v/>
      </c>
      <c r="B151" s="7">
        <f>IF(COUNTIF(Feries,A151)&gt;0,"Feestdag",IF(WEEKDAY(A151,2)=6,"Zaterdag",IF(WEEKDAY(A151,2)=7,"Zondag","Weekdag")))</f>
        <v/>
      </c>
      <c r="C151" s="9" t="n"/>
      <c r="D151" s="9" t="n"/>
      <c r="E151" s="12">
        <f>IF(AND(C151&lt;&gt;"",C151=C150),"Lijn 1: dezelfde arts twee dagen achter elkaar. ","")&amp;IF(AND(D151&lt;&gt;"",D151=D150),"Lijn 2: dezelfde arts twee dagen achter elkaar. ","")&amp;IF(AND(C151&lt;&gt;"",C151=D151),"Dezelfde arts op beide lijnen. ","")&amp;IF(AND(C151&lt;&gt;"",COUNTIFS(AbsMed,C151,AbsDu,"&lt;="&amp;A151,AbsAu,"&gt;="&amp;A151)&gt;0),C151&amp;" afwezig. ","")&amp;IF(AND(D151&lt;&gt;"",COUNTIFS(AbsMed,D151,AbsDu,"&lt;="&amp;A151,AbsAu,"&gt;="&amp;A151)&gt;0),D151&amp;" afwezig. ","")</f>
        <v/>
      </c>
    </row>
    <row r="152">
      <c r="A152" s="18">
        <f>Debut+150</f>
        <v/>
      </c>
      <c r="B152" s="7">
        <f>IF(COUNTIF(Feries,A152)&gt;0,"Feestdag",IF(WEEKDAY(A152,2)=6,"Zaterdag",IF(WEEKDAY(A152,2)=7,"Zondag","Weekdag")))</f>
        <v/>
      </c>
      <c r="C152" s="9" t="n"/>
      <c r="D152" s="9" t="n"/>
      <c r="E152" s="12">
        <f>IF(AND(C152&lt;&gt;"",C152=C151),"Lijn 1: dezelfde arts twee dagen achter elkaar. ","")&amp;IF(AND(D152&lt;&gt;"",D152=D151),"Lijn 2: dezelfde arts twee dagen achter elkaar. ","")&amp;IF(AND(C152&lt;&gt;"",C152=D152),"Dezelfde arts op beide lijnen. ","")&amp;IF(AND(C152&lt;&gt;"",COUNTIFS(AbsMed,C152,AbsDu,"&lt;="&amp;A152,AbsAu,"&gt;="&amp;A152)&gt;0),C152&amp;" afwezig. ","")&amp;IF(AND(D152&lt;&gt;"",COUNTIFS(AbsMed,D152,AbsDu,"&lt;="&amp;A152,AbsAu,"&gt;="&amp;A152)&gt;0),D152&amp;" afwezig. ","")</f>
        <v/>
      </c>
    </row>
    <row r="153">
      <c r="A153" s="18">
        <f>Debut+151</f>
        <v/>
      </c>
      <c r="B153" s="7">
        <f>IF(COUNTIF(Feries,A153)&gt;0,"Feestdag",IF(WEEKDAY(A153,2)=6,"Zaterdag",IF(WEEKDAY(A153,2)=7,"Zondag","Weekdag")))</f>
        <v/>
      </c>
      <c r="C153" s="9" t="n"/>
      <c r="D153" s="9" t="n"/>
      <c r="E153" s="12">
        <f>IF(AND(C153&lt;&gt;"",C153=C152),"Lijn 1: dezelfde arts twee dagen achter elkaar. ","")&amp;IF(AND(D153&lt;&gt;"",D153=D152),"Lijn 2: dezelfde arts twee dagen achter elkaar. ","")&amp;IF(AND(C153&lt;&gt;"",C153=D153),"Dezelfde arts op beide lijnen. ","")&amp;IF(AND(C153&lt;&gt;"",COUNTIFS(AbsMed,C153,AbsDu,"&lt;="&amp;A153,AbsAu,"&gt;="&amp;A153)&gt;0),C153&amp;" afwezig. ","")&amp;IF(AND(D153&lt;&gt;"",COUNTIFS(AbsMed,D153,AbsDu,"&lt;="&amp;A153,AbsAu,"&gt;="&amp;A153)&gt;0),D153&amp;" afwezig. ","")</f>
        <v/>
      </c>
    </row>
    <row r="154">
      <c r="A154" s="18">
        <f>Debut+152</f>
        <v/>
      </c>
      <c r="B154" s="7">
        <f>IF(COUNTIF(Feries,A154)&gt;0,"Feestdag",IF(WEEKDAY(A154,2)=6,"Zaterdag",IF(WEEKDAY(A154,2)=7,"Zondag","Weekdag")))</f>
        <v/>
      </c>
      <c r="C154" s="9" t="n"/>
      <c r="D154" s="9" t="n"/>
      <c r="E154" s="12">
        <f>IF(AND(C154&lt;&gt;"",C154=C153),"Lijn 1: dezelfde arts twee dagen achter elkaar. ","")&amp;IF(AND(D154&lt;&gt;"",D154=D153),"Lijn 2: dezelfde arts twee dagen achter elkaar. ","")&amp;IF(AND(C154&lt;&gt;"",C154=D154),"Dezelfde arts op beide lijnen. ","")&amp;IF(AND(C154&lt;&gt;"",COUNTIFS(AbsMed,C154,AbsDu,"&lt;="&amp;A154,AbsAu,"&gt;="&amp;A154)&gt;0),C154&amp;" afwezig. ","")&amp;IF(AND(D154&lt;&gt;"",COUNTIFS(AbsMed,D154,AbsDu,"&lt;="&amp;A154,AbsAu,"&gt;="&amp;A154)&gt;0),D154&amp;" afwezig. ","")</f>
        <v/>
      </c>
    </row>
    <row r="155">
      <c r="A155" s="18">
        <f>Debut+153</f>
        <v/>
      </c>
      <c r="B155" s="7">
        <f>IF(COUNTIF(Feries,A155)&gt;0,"Feestdag",IF(WEEKDAY(A155,2)=6,"Zaterdag",IF(WEEKDAY(A155,2)=7,"Zondag","Weekdag")))</f>
        <v/>
      </c>
      <c r="C155" s="9" t="n"/>
      <c r="D155" s="9" t="n"/>
      <c r="E155" s="12">
        <f>IF(AND(C155&lt;&gt;"",C155=C154),"Lijn 1: dezelfde arts twee dagen achter elkaar. ","")&amp;IF(AND(D155&lt;&gt;"",D155=D154),"Lijn 2: dezelfde arts twee dagen achter elkaar. ","")&amp;IF(AND(C155&lt;&gt;"",C155=D155),"Dezelfde arts op beide lijnen. ","")&amp;IF(AND(C155&lt;&gt;"",COUNTIFS(AbsMed,C155,AbsDu,"&lt;="&amp;A155,AbsAu,"&gt;="&amp;A155)&gt;0),C155&amp;" afwezig. ","")&amp;IF(AND(D155&lt;&gt;"",COUNTIFS(AbsMed,D155,AbsDu,"&lt;="&amp;A155,AbsAu,"&gt;="&amp;A155)&gt;0),D155&amp;" afwezig. ","")</f>
        <v/>
      </c>
    </row>
    <row r="156">
      <c r="A156" s="18">
        <f>Debut+154</f>
        <v/>
      </c>
      <c r="B156" s="7">
        <f>IF(COUNTIF(Feries,A156)&gt;0,"Feestdag",IF(WEEKDAY(A156,2)=6,"Zaterdag",IF(WEEKDAY(A156,2)=7,"Zondag","Weekdag")))</f>
        <v/>
      </c>
      <c r="C156" s="9" t="n"/>
      <c r="D156" s="9" t="n"/>
      <c r="E156" s="12">
        <f>IF(AND(C156&lt;&gt;"",C156=C155),"Lijn 1: dezelfde arts twee dagen achter elkaar. ","")&amp;IF(AND(D156&lt;&gt;"",D156=D155),"Lijn 2: dezelfde arts twee dagen achter elkaar. ","")&amp;IF(AND(C156&lt;&gt;"",C156=D156),"Dezelfde arts op beide lijnen. ","")&amp;IF(AND(C156&lt;&gt;"",COUNTIFS(AbsMed,C156,AbsDu,"&lt;="&amp;A156,AbsAu,"&gt;="&amp;A156)&gt;0),C156&amp;" afwezig. ","")&amp;IF(AND(D156&lt;&gt;"",COUNTIFS(AbsMed,D156,AbsDu,"&lt;="&amp;A156,AbsAu,"&gt;="&amp;A156)&gt;0),D156&amp;" afwezig. ","")</f>
        <v/>
      </c>
    </row>
    <row r="157">
      <c r="A157" s="18">
        <f>Debut+155</f>
        <v/>
      </c>
      <c r="B157" s="7">
        <f>IF(COUNTIF(Feries,A157)&gt;0,"Feestdag",IF(WEEKDAY(A157,2)=6,"Zaterdag",IF(WEEKDAY(A157,2)=7,"Zondag","Weekdag")))</f>
        <v/>
      </c>
      <c r="C157" s="9" t="n"/>
      <c r="D157" s="9" t="n"/>
      <c r="E157" s="12">
        <f>IF(AND(C157&lt;&gt;"",C157=C156),"Lijn 1: dezelfde arts twee dagen achter elkaar. ","")&amp;IF(AND(D157&lt;&gt;"",D157=D156),"Lijn 2: dezelfde arts twee dagen achter elkaar. ","")&amp;IF(AND(C157&lt;&gt;"",C157=D157),"Dezelfde arts op beide lijnen. ","")&amp;IF(AND(C157&lt;&gt;"",COUNTIFS(AbsMed,C157,AbsDu,"&lt;="&amp;A157,AbsAu,"&gt;="&amp;A157)&gt;0),C157&amp;" afwezig. ","")&amp;IF(AND(D157&lt;&gt;"",COUNTIFS(AbsMed,D157,AbsDu,"&lt;="&amp;A157,AbsAu,"&gt;="&amp;A157)&gt;0),D157&amp;" afwezig. ","")</f>
        <v/>
      </c>
    </row>
    <row r="158">
      <c r="A158" s="18">
        <f>Debut+156</f>
        <v/>
      </c>
      <c r="B158" s="7">
        <f>IF(COUNTIF(Feries,A158)&gt;0,"Feestdag",IF(WEEKDAY(A158,2)=6,"Zaterdag",IF(WEEKDAY(A158,2)=7,"Zondag","Weekdag")))</f>
        <v/>
      </c>
      <c r="C158" s="9" t="n"/>
      <c r="D158" s="9" t="n"/>
      <c r="E158" s="12">
        <f>IF(AND(C158&lt;&gt;"",C158=C157),"Lijn 1: dezelfde arts twee dagen achter elkaar. ","")&amp;IF(AND(D158&lt;&gt;"",D158=D157),"Lijn 2: dezelfde arts twee dagen achter elkaar. ","")&amp;IF(AND(C158&lt;&gt;"",C158=D158),"Dezelfde arts op beide lijnen. ","")&amp;IF(AND(C158&lt;&gt;"",COUNTIFS(AbsMed,C158,AbsDu,"&lt;="&amp;A158,AbsAu,"&gt;="&amp;A158)&gt;0),C158&amp;" afwezig. ","")&amp;IF(AND(D158&lt;&gt;"",COUNTIFS(AbsMed,D158,AbsDu,"&lt;="&amp;A158,AbsAu,"&gt;="&amp;A158)&gt;0),D158&amp;" afwezig. ","")</f>
        <v/>
      </c>
    </row>
    <row r="159">
      <c r="A159" s="18">
        <f>Debut+157</f>
        <v/>
      </c>
      <c r="B159" s="7">
        <f>IF(COUNTIF(Feries,A159)&gt;0,"Feestdag",IF(WEEKDAY(A159,2)=6,"Zaterdag",IF(WEEKDAY(A159,2)=7,"Zondag","Weekdag")))</f>
        <v/>
      </c>
      <c r="C159" s="9" t="n"/>
      <c r="D159" s="9" t="n"/>
      <c r="E159" s="12">
        <f>IF(AND(C159&lt;&gt;"",C159=C158),"Lijn 1: dezelfde arts twee dagen achter elkaar. ","")&amp;IF(AND(D159&lt;&gt;"",D159=D158),"Lijn 2: dezelfde arts twee dagen achter elkaar. ","")&amp;IF(AND(C159&lt;&gt;"",C159=D159),"Dezelfde arts op beide lijnen. ","")&amp;IF(AND(C159&lt;&gt;"",COUNTIFS(AbsMed,C159,AbsDu,"&lt;="&amp;A159,AbsAu,"&gt;="&amp;A159)&gt;0),C159&amp;" afwezig. ","")&amp;IF(AND(D159&lt;&gt;"",COUNTIFS(AbsMed,D159,AbsDu,"&lt;="&amp;A159,AbsAu,"&gt;="&amp;A159)&gt;0),D159&amp;" afwezig. ","")</f>
        <v/>
      </c>
    </row>
    <row r="160">
      <c r="A160" s="18">
        <f>Debut+158</f>
        <v/>
      </c>
      <c r="B160" s="7">
        <f>IF(COUNTIF(Feries,A160)&gt;0,"Feestdag",IF(WEEKDAY(A160,2)=6,"Zaterdag",IF(WEEKDAY(A160,2)=7,"Zondag","Weekdag")))</f>
        <v/>
      </c>
      <c r="C160" s="9" t="n"/>
      <c r="D160" s="9" t="n"/>
      <c r="E160" s="12">
        <f>IF(AND(C160&lt;&gt;"",C160=C159),"Lijn 1: dezelfde arts twee dagen achter elkaar. ","")&amp;IF(AND(D160&lt;&gt;"",D160=D159),"Lijn 2: dezelfde arts twee dagen achter elkaar. ","")&amp;IF(AND(C160&lt;&gt;"",C160=D160),"Dezelfde arts op beide lijnen. ","")&amp;IF(AND(C160&lt;&gt;"",COUNTIFS(AbsMed,C160,AbsDu,"&lt;="&amp;A160,AbsAu,"&gt;="&amp;A160)&gt;0),C160&amp;" afwezig. ","")&amp;IF(AND(D160&lt;&gt;"",COUNTIFS(AbsMed,D160,AbsDu,"&lt;="&amp;A160,AbsAu,"&gt;="&amp;A160)&gt;0),D160&amp;" afwezig. ","")</f>
        <v/>
      </c>
    </row>
    <row r="161">
      <c r="A161" s="18">
        <f>Debut+159</f>
        <v/>
      </c>
      <c r="B161" s="7">
        <f>IF(COUNTIF(Feries,A161)&gt;0,"Feestdag",IF(WEEKDAY(A161,2)=6,"Zaterdag",IF(WEEKDAY(A161,2)=7,"Zondag","Weekdag")))</f>
        <v/>
      </c>
      <c r="C161" s="9" t="n"/>
      <c r="D161" s="9" t="n"/>
      <c r="E161" s="12">
        <f>IF(AND(C161&lt;&gt;"",C161=C160),"Lijn 1: dezelfde arts twee dagen achter elkaar. ","")&amp;IF(AND(D161&lt;&gt;"",D161=D160),"Lijn 2: dezelfde arts twee dagen achter elkaar. ","")&amp;IF(AND(C161&lt;&gt;"",C161=D161),"Dezelfde arts op beide lijnen. ","")&amp;IF(AND(C161&lt;&gt;"",COUNTIFS(AbsMed,C161,AbsDu,"&lt;="&amp;A161,AbsAu,"&gt;="&amp;A161)&gt;0),C161&amp;" afwezig. ","")&amp;IF(AND(D161&lt;&gt;"",COUNTIFS(AbsMed,D161,AbsDu,"&lt;="&amp;A161,AbsAu,"&gt;="&amp;A161)&gt;0),D161&amp;" afwezig. ","")</f>
        <v/>
      </c>
    </row>
    <row r="162">
      <c r="A162" s="18">
        <f>Debut+160</f>
        <v/>
      </c>
      <c r="B162" s="7">
        <f>IF(COUNTIF(Feries,A162)&gt;0,"Feestdag",IF(WEEKDAY(A162,2)=6,"Zaterdag",IF(WEEKDAY(A162,2)=7,"Zondag","Weekdag")))</f>
        <v/>
      </c>
      <c r="C162" s="9" t="n"/>
      <c r="D162" s="9" t="n"/>
      <c r="E162" s="12">
        <f>IF(AND(C162&lt;&gt;"",C162=C161),"Lijn 1: dezelfde arts twee dagen achter elkaar. ","")&amp;IF(AND(D162&lt;&gt;"",D162=D161),"Lijn 2: dezelfde arts twee dagen achter elkaar. ","")&amp;IF(AND(C162&lt;&gt;"",C162=D162),"Dezelfde arts op beide lijnen. ","")&amp;IF(AND(C162&lt;&gt;"",COUNTIFS(AbsMed,C162,AbsDu,"&lt;="&amp;A162,AbsAu,"&gt;="&amp;A162)&gt;0),C162&amp;" afwezig. ","")&amp;IF(AND(D162&lt;&gt;"",COUNTIFS(AbsMed,D162,AbsDu,"&lt;="&amp;A162,AbsAu,"&gt;="&amp;A162)&gt;0),D162&amp;" afwezig. ","")</f>
        <v/>
      </c>
    </row>
    <row r="163">
      <c r="A163" s="18">
        <f>Debut+161</f>
        <v/>
      </c>
      <c r="B163" s="7">
        <f>IF(COUNTIF(Feries,A163)&gt;0,"Feestdag",IF(WEEKDAY(A163,2)=6,"Zaterdag",IF(WEEKDAY(A163,2)=7,"Zondag","Weekdag")))</f>
        <v/>
      </c>
      <c r="C163" s="9" t="n"/>
      <c r="D163" s="9" t="n"/>
      <c r="E163" s="12">
        <f>IF(AND(C163&lt;&gt;"",C163=C162),"Lijn 1: dezelfde arts twee dagen achter elkaar. ","")&amp;IF(AND(D163&lt;&gt;"",D163=D162),"Lijn 2: dezelfde arts twee dagen achter elkaar. ","")&amp;IF(AND(C163&lt;&gt;"",C163=D163),"Dezelfde arts op beide lijnen. ","")&amp;IF(AND(C163&lt;&gt;"",COUNTIFS(AbsMed,C163,AbsDu,"&lt;="&amp;A163,AbsAu,"&gt;="&amp;A163)&gt;0),C163&amp;" afwezig. ","")&amp;IF(AND(D163&lt;&gt;"",COUNTIFS(AbsMed,D163,AbsDu,"&lt;="&amp;A163,AbsAu,"&gt;="&amp;A163)&gt;0),D163&amp;" afwezig. ","")</f>
        <v/>
      </c>
    </row>
    <row r="164">
      <c r="A164" s="18">
        <f>Debut+162</f>
        <v/>
      </c>
      <c r="B164" s="7">
        <f>IF(COUNTIF(Feries,A164)&gt;0,"Feestdag",IF(WEEKDAY(A164,2)=6,"Zaterdag",IF(WEEKDAY(A164,2)=7,"Zondag","Weekdag")))</f>
        <v/>
      </c>
      <c r="C164" s="9" t="n"/>
      <c r="D164" s="9" t="n"/>
      <c r="E164" s="12">
        <f>IF(AND(C164&lt;&gt;"",C164=C163),"Lijn 1: dezelfde arts twee dagen achter elkaar. ","")&amp;IF(AND(D164&lt;&gt;"",D164=D163),"Lijn 2: dezelfde arts twee dagen achter elkaar. ","")&amp;IF(AND(C164&lt;&gt;"",C164=D164),"Dezelfde arts op beide lijnen. ","")&amp;IF(AND(C164&lt;&gt;"",COUNTIFS(AbsMed,C164,AbsDu,"&lt;="&amp;A164,AbsAu,"&gt;="&amp;A164)&gt;0),C164&amp;" afwezig. ","")&amp;IF(AND(D164&lt;&gt;"",COUNTIFS(AbsMed,D164,AbsDu,"&lt;="&amp;A164,AbsAu,"&gt;="&amp;A164)&gt;0),D164&amp;" afwezig. ","")</f>
        <v/>
      </c>
    </row>
    <row r="165">
      <c r="A165" s="18">
        <f>Debut+163</f>
        <v/>
      </c>
      <c r="B165" s="7">
        <f>IF(COUNTIF(Feries,A165)&gt;0,"Feestdag",IF(WEEKDAY(A165,2)=6,"Zaterdag",IF(WEEKDAY(A165,2)=7,"Zondag","Weekdag")))</f>
        <v/>
      </c>
      <c r="C165" s="9" t="n"/>
      <c r="D165" s="9" t="n"/>
      <c r="E165" s="12">
        <f>IF(AND(C165&lt;&gt;"",C165=C164),"Lijn 1: dezelfde arts twee dagen achter elkaar. ","")&amp;IF(AND(D165&lt;&gt;"",D165=D164),"Lijn 2: dezelfde arts twee dagen achter elkaar. ","")&amp;IF(AND(C165&lt;&gt;"",C165=D165),"Dezelfde arts op beide lijnen. ","")&amp;IF(AND(C165&lt;&gt;"",COUNTIFS(AbsMed,C165,AbsDu,"&lt;="&amp;A165,AbsAu,"&gt;="&amp;A165)&gt;0),C165&amp;" afwezig. ","")&amp;IF(AND(D165&lt;&gt;"",COUNTIFS(AbsMed,D165,AbsDu,"&lt;="&amp;A165,AbsAu,"&gt;="&amp;A165)&gt;0),D165&amp;" afwezig. ","")</f>
        <v/>
      </c>
    </row>
    <row r="166">
      <c r="A166" s="18">
        <f>Debut+164</f>
        <v/>
      </c>
      <c r="B166" s="7">
        <f>IF(COUNTIF(Feries,A166)&gt;0,"Feestdag",IF(WEEKDAY(A166,2)=6,"Zaterdag",IF(WEEKDAY(A166,2)=7,"Zondag","Weekdag")))</f>
        <v/>
      </c>
      <c r="C166" s="9" t="n"/>
      <c r="D166" s="9" t="n"/>
      <c r="E166" s="12">
        <f>IF(AND(C166&lt;&gt;"",C166=C165),"Lijn 1: dezelfde arts twee dagen achter elkaar. ","")&amp;IF(AND(D166&lt;&gt;"",D166=D165),"Lijn 2: dezelfde arts twee dagen achter elkaar. ","")&amp;IF(AND(C166&lt;&gt;"",C166=D166),"Dezelfde arts op beide lijnen. ","")&amp;IF(AND(C166&lt;&gt;"",COUNTIFS(AbsMed,C166,AbsDu,"&lt;="&amp;A166,AbsAu,"&gt;="&amp;A166)&gt;0),C166&amp;" afwezig. ","")&amp;IF(AND(D166&lt;&gt;"",COUNTIFS(AbsMed,D166,AbsDu,"&lt;="&amp;A166,AbsAu,"&gt;="&amp;A166)&gt;0),D166&amp;" afwezig. ","")</f>
        <v/>
      </c>
    </row>
    <row r="167">
      <c r="A167" s="18">
        <f>Debut+165</f>
        <v/>
      </c>
      <c r="B167" s="7">
        <f>IF(COUNTIF(Feries,A167)&gt;0,"Feestdag",IF(WEEKDAY(A167,2)=6,"Zaterdag",IF(WEEKDAY(A167,2)=7,"Zondag","Weekdag")))</f>
        <v/>
      </c>
      <c r="C167" s="9" t="n"/>
      <c r="D167" s="9" t="n"/>
      <c r="E167" s="12">
        <f>IF(AND(C167&lt;&gt;"",C167=C166),"Lijn 1: dezelfde arts twee dagen achter elkaar. ","")&amp;IF(AND(D167&lt;&gt;"",D167=D166),"Lijn 2: dezelfde arts twee dagen achter elkaar. ","")&amp;IF(AND(C167&lt;&gt;"",C167=D167),"Dezelfde arts op beide lijnen. ","")&amp;IF(AND(C167&lt;&gt;"",COUNTIFS(AbsMed,C167,AbsDu,"&lt;="&amp;A167,AbsAu,"&gt;="&amp;A167)&gt;0),C167&amp;" afwezig. ","")&amp;IF(AND(D167&lt;&gt;"",COUNTIFS(AbsMed,D167,AbsDu,"&lt;="&amp;A167,AbsAu,"&gt;="&amp;A167)&gt;0),D167&amp;" afwezig. ","")</f>
        <v/>
      </c>
    </row>
    <row r="168">
      <c r="A168" s="18">
        <f>Debut+166</f>
        <v/>
      </c>
      <c r="B168" s="7">
        <f>IF(COUNTIF(Feries,A168)&gt;0,"Feestdag",IF(WEEKDAY(A168,2)=6,"Zaterdag",IF(WEEKDAY(A168,2)=7,"Zondag","Weekdag")))</f>
        <v/>
      </c>
      <c r="C168" s="9" t="n"/>
      <c r="D168" s="9" t="n"/>
      <c r="E168" s="12">
        <f>IF(AND(C168&lt;&gt;"",C168=C167),"Lijn 1: dezelfde arts twee dagen achter elkaar. ","")&amp;IF(AND(D168&lt;&gt;"",D168=D167),"Lijn 2: dezelfde arts twee dagen achter elkaar. ","")&amp;IF(AND(C168&lt;&gt;"",C168=D168),"Dezelfde arts op beide lijnen. ","")&amp;IF(AND(C168&lt;&gt;"",COUNTIFS(AbsMed,C168,AbsDu,"&lt;="&amp;A168,AbsAu,"&gt;="&amp;A168)&gt;0),C168&amp;" afwezig. ","")&amp;IF(AND(D168&lt;&gt;"",COUNTIFS(AbsMed,D168,AbsDu,"&lt;="&amp;A168,AbsAu,"&gt;="&amp;A168)&gt;0),D168&amp;" afwezig. ","")</f>
        <v/>
      </c>
    </row>
    <row r="169">
      <c r="A169" s="18">
        <f>Debut+167</f>
        <v/>
      </c>
      <c r="B169" s="7">
        <f>IF(COUNTIF(Feries,A169)&gt;0,"Feestdag",IF(WEEKDAY(A169,2)=6,"Zaterdag",IF(WEEKDAY(A169,2)=7,"Zondag","Weekdag")))</f>
        <v/>
      </c>
      <c r="C169" s="9" t="n"/>
      <c r="D169" s="9" t="n"/>
      <c r="E169" s="12">
        <f>IF(AND(C169&lt;&gt;"",C169=C168),"Lijn 1: dezelfde arts twee dagen achter elkaar. ","")&amp;IF(AND(D169&lt;&gt;"",D169=D168),"Lijn 2: dezelfde arts twee dagen achter elkaar. ","")&amp;IF(AND(C169&lt;&gt;"",C169=D169),"Dezelfde arts op beide lijnen. ","")&amp;IF(AND(C169&lt;&gt;"",COUNTIFS(AbsMed,C169,AbsDu,"&lt;="&amp;A169,AbsAu,"&gt;="&amp;A169)&gt;0),C169&amp;" afwezig. ","")&amp;IF(AND(D169&lt;&gt;"",COUNTIFS(AbsMed,D169,AbsDu,"&lt;="&amp;A169,AbsAu,"&gt;="&amp;A169)&gt;0),D169&amp;" afwezig. ","")</f>
        <v/>
      </c>
    </row>
    <row r="170">
      <c r="A170" s="18">
        <f>Debut+168</f>
        <v/>
      </c>
      <c r="B170" s="7">
        <f>IF(COUNTIF(Feries,A170)&gt;0,"Feestdag",IF(WEEKDAY(A170,2)=6,"Zaterdag",IF(WEEKDAY(A170,2)=7,"Zondag","Weekdag")))</f>
        <v/>
      </c>
      <c r="C170" s="9" t="n"/>
      <c r="D170" s="9" t="n"/>
      <c r="E170" s="12">
        <f>IF(AND(C170&lt;&gt;"",C170=C169),"Lijn 1: dezelfde arts twee dagen achter elkaar. ","")&amp;IF(AND(D170&lt;&gt;"",D170=D169),"Lijn 2: dezelfde arts twee dagen achter elkaar. ","")&amp;IF(AND(C170&lt;&gt;"",C170=D170),"Dezelfde arts op beide lijnen. ","")&amp;IF(AND(C170&lt;&gt;"",COUNTIFS(AbsMed,C170,AbsDu,"&lt;="&amp;A170,AbsAu,"&gt;="&amp;A170)&gt;0),C170&amp;" afwezig. ","")&amp;IF(AND(D170&lt;&gt;"",COUNTIFS(AbsMed,D170,AbsDu,"&lt;="&amp;A170,AbsAu,"&gt;="&amp;A170)&gt;0),D170&amp;" afwezig. ","")</f>
        <v/>
      </c>
    </row>
    <row r="171">
      <c r="A171" s="18">
        <f>Debut+169</f>
        <v/>
      </c>
      <c r="B171" s="7">
        <f>IF(COUNTIF(Feries,A171)&gt;0,"Feestdag",IF(WEEKDAY(A171,2)=6,"Zaterdag",IF(WEEKDAY(A171,2)=7,"Zondag","Weekdag")))</f>
        <v/>
      </c>
      <c r="C171" s="9" t="n"/>
      <c r="D171" s="9" t="n"/>
      <c r="E171" s="12">
        <f>IF(AND(C171&lt;&gt;"",C171=C170),"Lijn 1: dezelfde arts twee dagen achter elkaar. ","")&amp;IF(AND(D171&lt;&gt;"",D171=D170),"Lijn 2: dezelfde arts twee dagen achter elkaar. ","")&amp;IF(AND(C171&lt;&gt;"",C171=D171),"Dezelfde arts op beide lijnen. ","")&amp;IF(AND(C171&lt;&gt;"",COUNTIFS(AbsMed,C171,AbsDu,"&lt;="&amp;A171,AbsAu,"&gt;="&amp;A171)&gt;0),C171&amp;" afwezig. ","")&amp;IF(AND(D171&lt;&gt;"",COUNTIFS(AbsMed,D171,AbsDu,"&lt;="&amp;A171,AbsAu,"&gt;="&amp;A171)&gt;0),D171&amp;" afwezig. ","")</f>
        <v/>
      </c>
    </row>
    <row r="172">
      <c r="A172" s="18">
        <f>Debut+170</f>
        <v/>
      </c>
      <c r="B172" s="7">
        <f>IF(COUNTIF(Feries,A172)&gt;0,"Feestdag",IF(WEEKDAY(A172,2)=6,"Zaterdag",IF(WEEKDAY(A172,2)=7,"Zondag","Weekdag")))</f>
        <v/>
      </c>
      <c r="C172" s="9" t="n"/>
      <c r="D172" s="9" t="n"/>
      <c r="E172" s="12">
        <f>IF(AND(C172&lt;&gt;"",C172=C171),"Lijn 1: dezelfde arts twee dagen achter elkaar. ","")&amp;IF(AND(D172&lt;&gt;"",D172=D171),"Lijn 2: dezelfde arts twee dagen achter elkaar. ","")&amp;IF(AND(C172&lt;&gt;"",C172=D172),"Dezelfde arts op beide lijnen. ","")&amp;IF(AND(C172&lt;&gt;"",COUNTIFS(AbsMed,C172,AbsDu,"&lt;="&amp;A172,AbsAu,"&gt;="&amp;A172)&gt;0),C172&amp;" afwezig. ","")&amp;IF(AND(D172&lt;&gt;"",COUNTIFS(AbsMed,D172,AbsDu,"&lt;="&amp;A172,AbsAu,"&gt;="&amp;A172)&gt;0),D172&amp;" afwezig. ","")</f>
        <v/>
      </c>
    </row>
    <row r="173">
      <c r="A173" s="18">
        <f>Debut+171</f>
        <v/>
      </c>
      <c r="B173" s="7">
        <f>IF(COUNTIF(Feries,A173)&gt;0,"Feestdag",IF(WEEKDAY(A173,2)=6,"Zaterdag",IF(WEEKDAY(A173,2)=7,"Zondag","Weekdag")))</f>
        <v/>
      </c>
      <c r="C173" s="9" t="n"/>
      <c r="D173" s="9" t="n"/>
      <c r="E173" s="12">
        <f>IF(AND(C173&lt;&gt;"",C173=C172),"Lijn 1: dezelfde arts twee dagen achter elkaar. ","")&amp;IF(AND(D173&lt;&gt;"",D173=D172),"Lijn 2: dezelfde arts twee dagen achter elkaar. ","")&amp;IF(AND(C173&lt;&gt;"",C173=D173),"Dezelfde arts op beide lijnen. ","")&amp;IF(AND(C173&lt;&gt;"",COUNTIFS(AbsMed,C173,AbsDu,"&lt;="&amp;A173,AbsAu,"&gt;="&amp;A173)&gt;0),C173&amp;" afwezig. ","")&amp;IF(AND(D173&lt;&gt;"",COUNTIFS(AbsMed,D173,AbsDu,"&lt;="&amp;A173,AbsAu,"&gt;="&amp;A173)&gt;0),D173&amp;" afwezig. ","")</f>
        <v/>
      </c>
    </row>
    <row r="174">
      <c r="A174" s="18">
        <f>Debut+172</f>
        <v/>
      </c>
      <c r="B174" s="7">
        <f>IF(COUNTIF(Feries,A174)&gt;0,"Feestdag",IF(WEEKDAY(A174,2)=6,"Zaterdag",IF(WEEKDAY(A174,2)=7,"Zondag","Weekdag")))</f>
        <v/>
      </c>
      <c r="C174" s="9" t="n"/>
      <c r="D174" s="9" t="n"/>
      <c r="E174" s="12">
        <f>IF(AND(C174&lt;&gt;"",C174=C173),"Lijn 1: dezelfde arts twee dagen achter elkaar. ","")&amp;IF(AND(D174&lt;&gt;"",D174=D173),"Lijn 2: dezelfde arts twee dagen achter elkaar. ","")&amp;IF(AND(C174&lt;&gt;"",C174=D174),"Dezelfde arts op beide lijnen. ","")&amp;IF(AND(C174&lt;&gt;"",COUNTIFS(AbsMed,C174,AbsDu,"&lt;="&amp;A174,AbsAu,"&gt;="&amp;A174)&gt;0),C174&amp;" afwezig. ","")&amp;IF(AND(D174&lt;&gt;"",COUNTIFS(AbsMed,D174,AbsDu,"&lt;="&amp;A174,AbsAu,"&gt;="&amp;A174)&gt;0),D174&amp;" afwezig. ","")</f>
        <v/>
      </c>
    </row>
    <row r="175">
      <c r="A175" s="18">
        <f>Debut+173</f>
        <v/>
      </c>
      <c r="B175" s="7">
        <f>IF(COUNTIF(Feries,A175)&gt;0,"Feestdag",IF(WEEKDAY(A175,2)=6,"Zaterdag",IF(WEEKDAY(A175,2)=7,"Zondag","Weekdag")))</f>
        <v/>
      </c>
      <c r="C175" s="9" t="n"/>
      <c r="D175" s="9" t="n"/>
      <c r="E175" s="12">
        <f>IF(AND(C175&lt;&gt;"",C175=C174),"Lijn 1: dezelfde arts twee dagen achter elkaar. ","")&amp;IF(AND(D175&lt;&gt;"",D175=D174),"Lijn 2: dezelfde arts twee dagen achter elkaar. ","")&amp;IF(AND(C175&lt;&gt;"",C175=D175),"Dezelfde arts op beide lijnen. ","")&amp;IF(AND(C175&lt;&gt;"",COUNTIFS(AbsMed,C175,AbsDu,"&lt;="&amp;A175,AbsAu,"&gt;="&amp;A175)&gt;0),C175&amp;" afwezig. ","")&amp;IF(AND(D175&lt;&gt;"",COUNTIFS(AbsMed,D175,AbsDu,"&lt;="&amp;A175,AbsAu,"&gt;="&amp;A175)&gt;0),D175&amp;" afwezig. ","")</f>
        <v/>
      </c>
    </row>
    <row r="176">
      <c r="A176" s="18">
        <f>Debut+174</f>
        <v/>
      </c>
      <c r="B176" s="7">
        <f>IF(COUNTIF(Feries,A176)&gt;0,"Feestdag",IF(WEEKDAY(A176,2)=6,"Zaterdag",IF(WEEKDAY(A176,2)=7,"Zondag","Weekdag")))</f>
        <v/>
      </c>
      <c r="C176" s="9" t="n"/>
      <c r="D176" s="9" t="n"/>
      <c r="E176" s="12">
        <f>IF(AND(C176&lt;&gt;"",C176=C175),"Lijn 1: dezelfde arts twee dagen achter elkaar. ","")&amp;IF(AND(D176&lt;&gt;"",D176=D175),"Lijn 2: dezelfde arts twee dagen achter elkaar. ","")&amp;IF(AND(C176&lt;&gt;"",C176=D176),"Dezelfde arts op beide lijnen. ","")&amp;IF(AND(C176&lt;&gt;"",COUNTIFS(AbsMed,C176,AbsDu,"&lt;="&amp;A176,AbsAu,"&gt;="&amp;A176)&gt;0),C176&amp;" afwezig. ","")&amp;IF(AND(D176&lt;&gt;"",COUNTIFS(AbsMed,D176,AbsDu,"&lt;="&amp;A176,AbsAu,"&gt;="&amp;A176)&gt;0),D176&amp;" afwezig. ","")</f>
        <v/>
      </c>
    </row>
    <row r="177">
      <c r="A177" s="18">
        <f>Debut+175</f>
        <v/>
      </c>
      <c r="B177" s="7">
        <f>IF(COUNTIF(Feries,A177)&gt;0,"Feestdag",IF(WEEKDAY(A177,2)=6,"Zaterdag",IF(WEEKDAY(A177,2)=7,"Zondag","Weekdag")))</f>
        <v/>
      </c>
      <c r="C177" s="9" t="n"/>
      <c r="D177" s="9" t="n"/>
      <c r="E177" s="12">
        <f>IF(AND(C177&lt;&gt;"",C177=C176),"Lijn 1: dezelfde arts twee dagen achter elkaar. ","")&amp;IF(AND(D177&lt;&gt;"",D177=D176),"Lijn 2: dezelfde arts twee dagen achter elkaar. ","")&amp;IF(AND(C177&lt;&gt;"",C177=D177),"Dezelfde arts op beide lijnen. ","")&amp;IF(AND(C177&lt;&gt;"",COUNTIFS(AbsMed,C177,AbsDu,"&lt;="&amp;A177,AbsAu,"&gt;="&amp;A177)&gt;0),C177&amp;" afwezig. ","")&amp;IF(AND(D177&lt;&gt;"",COUNTIFS(AbsMed,D177,AbsDu,"&lt;="&amp;A177,AbsAu,"&gt;="&amp;A177)&gt;0),D177&amp;" afwezig. ","")</f>
        <v/>
      </c>
    </row>
    <row r="178">
      <c r="A178" s="18">
        <f>Debut+176</f>
        <v/>
      </c>
      <c r="B178" s="7">
        <f>IF(COUNTIF(Feries,A178)&gt;0,"Feestdag",IF(WEEKDAY(A178,2)=6,"Zaterdag",IF(WEEKDAY(A178,2)=7,"Zondag","Weekdag")))</f>
        <v/>
      </c>
      <c r="C178" s="9" t="n"/>
      <c r="D178" s="9" t="n"/>
      <c r="E178" s="12">
        <f>IF(AND(C178&lt;&gt;"",C178=C177),"Lijn 1: dezelfde arts twee dagen achter elkaar. ","")&amp;IF(AND(D178&lt;&gt;"",D178=D177),"Lijn 2: dezelfde arts twee dagen achter elkaar. ","")&amp;IF(AND(C178&lt;&gt;"",C178=D178),"Dezelfde arts op beide lijnen. ","")&amp;IF(AND(C178&lt;&gt;"",COUNTIFS(AbsMed,C178,AbsDu,"&lt;="&amp;A178,AbsAu,"&gt;="&amp;A178)&gt;0),C178&amp;" afwezig. ","")&amp;IF(AND(D178&lt;&gt;"",COUNTIFS(AbsMed,D178,AbsDu,"&lt;="&amp;A178,AbsAu,"&gt;="&amp;A178)&gt;0),D178&amp;" afwezig. ","")</f>
        <v/>
      </c>
    </row>
    <row r="179">
      <c r="A179" s="18">
        <f>Debut+177</f>
        <v/>
      </c>
      <c r="B179" s="7">
        <f>IF(COUNTIF(Feries,A179)&gt;0,"Feestdag",IF(WEEKDAY(A179,2)=6,"Zaterdag",IF(WEEKDAY(A179,2)=7,"Zondag","Weekdag")))</f>
        <v/>
      </c>
      <c r="C179" s="9" t="n"/>
      <c r="D179" s="9" t="n"/>
      <c r="E179" s="12">
        <f>IF(AND(C179&lt;&gt;"",C179=C178),"Lijn 1: dezelfde arts twee dagen achter elkaar. ","")&amp;IF(AND(D179&lt;&gt;"",D179=D178),"Lijn 2: dezelfde arts twee dagen achter elkaar. ","")&amp;IF(AND(C179&lt;&gt;"",C179=D179),"Dezelfde arts op beide lijnen. ","")&amp;IF(AND(C179&lt;&gt;"",COUNTIFS(AbsMed,C179,AbsDu,"&lt;="&amp;A179,AbsAu,"&gt;="&amp;A179)&gt;0),C179&amp;" afwezig. ","")&amp;IF(AND(D179&lt;&gt;"",COUNTIFS(AbsMed,D179,AbsDu,"&lt;="&amp;A179,AbsAu,"&gt;="&amp;A179)&gt;0),D179&amp;" afwezig. ","")</f>
        <v/>
      </c>
    </row>
    <row r="180">
      <c r="A180" s="18">
        <f>Debut+178</f>
        <v/>
      </c>
      <c r="B180" s="7">
        <f>IF(COUNTIF(Feries,A180)&gt;0,"Feestdag",IF(WEEKDAY(A180,2)=6,"Zaterdag",IF(WEEKDAY(A180,2)=7,"Zondag","Weekdag")))</f>
        <v/>
      </c>
      <c r="C180" s="9" t="n"/>
      <c r="D180" s="9" t="n"/>
      <c r="E180" s="12">
        <f>IF(AND(C180&lt;&gt;"",C180=C179),"Lijn 1: dezelfde arts twee dagen achter elkaar. ","")&amp;IF(AND(D180&lt;&gt;"",D180=D179),"Lijn 2: dezelfde arts twee dagen achter elkaar. ","")&amp;IF(AND(C180&lt;&gt;"",C180=D180),"Dezelfde arts op beide lijnen. ","")&amp;IF(AND(C180&lt;&gt;"",COUNTIFS(AbsMed,C180,AbsDu,"&lt;="&amp;A180,AbsAu,"&gt;="&amp;A180)&gt;0),C180&amp;" afwezig. ","")&amp;IF(AND(D180&lt;&gt;"",COUNTIFS(AbsMed,D180,AbsDu,"&lt;="&amp;A180,AbsAu,"&gt;="&amp;A180)&gt;0),D180&amp;" afwezig. ","")</f>
        <v/>
      </c>
    </row>
    <row r="181">
      <c r="A181" s="18">
        <f>Debut+179</f>
        <v/>
      </c>
      <c r="B181" s="7">
        <f>IF(COUNTIF(Feries,A181)&gt;0,"Feestdag",IF(WEEKDAY(A181,2)=6,"Zaterdag",IF(WEEKDAY(A181,2)=7,"Zondag","Weekdag")))</f>
        <v/>
      </c>
      <c r="C181" s="9" t="n"/>
      <c r="D181" s="9" t="n"/>
      <c r="E181" s="12">
        <f>IF(AND(C181&lt;&gt;"",C181=C180),"Lijn 1: dezelfde arts twee dagen achter elkaar. ","")&amp;IF(AND(D181&lt;&gt;"",D181=D180),"Lijn 2: dezelfde arts twee dagen achter elkaar. ","")&amp;IF(AND(C181&lt;&gt;"",C181=D181),"Dezelfde arts op beide lijnen. ","")&amp;IF(AND(C181&lt;&gt;"",COUNTIFS(AbsMed,C181,AbsDu,"&lt;="&amp;A181,AbsAu,"&gt;="&amp;A181)&gt;0),C181&amp;" afwezig. ","")&amp;IF(AND(D181&lt;&gt;"",COUNTIFS(AbsMed,D181,AbsDu,"&lt;="&amp;A181,AbsAu,"&gt;="&amp;A181)&gt;0),D181&amp;" afwezig. ","")</f>
        <v/>
      </c>
    </row>
    <row r="182">
      <c r="A182" s="18">
        <f>Debut+180</f>
        <v/>
      </c>
      <c r="B182" s="7">
        <f>IF(COUNTIF(Feries,A182)&gt;0,"Feestdag",IF(WEEKDAY(A182,2)=6,"Zaterdag",IF(WEEKDAY(A182,2)=7,"Zondag","Weekdag")))</f>
        <v/>
      </c>
      <c r="C182" s="9" t="n"/>
      <c r="D182" s="9" t="n"/>
      <c r="E182" s="12">
        <f>IF(AND(C182&lt;&gt;"",C182=C181),"Lijn 1: dezelfde arts twee dagen achter elkaar. ","")&amp;IF(AND(D182&lt;&gt;"",D182=D181),"Lijn 2: dezelfde arts twee dagen achter elkaar. ","")&amp;IF(AND(C182&lt;&gt;"",C182=D182),"Dezelfde arts op beide lijnen. ","")&amp;IF(AND(C182&lt;&gt;"",COUNTIFS(AbsMed,C182,AbsDu,"&lt;="&amp;A182,AbsAu,"&gt;="&amp;A182)&gt;0),C182&amp;" afwezig. ","")&amp;IF(AND(D182&lt;&gt;"",COUNTIFS(AbsMed,D182,AbsDu,"&lt;="&amp;A182,AbsAu,"&gt;="&amp;A182)&gt;0),D182&amp;" afwezig. ","")</f>
        <v/>
      </c>
    </row>
    <row r="183">
      <c r="A183" s="18">
        <f>Debut+181</f>
        <v/>
      </c>
      <c r="B183" s="7">
        <f>IF(COUNTIF(Feries,A183)&gt;0,"Feestdag",IF(WEEKDAY(A183,2)=6,"Zaterdag",IF(WEEKDAY(A183,2)=7,"Zondag","Weekdag")))</f>
        <v/>
      </c>
      <c r="C183" s="9" t="n"/>
      <c r="D183" s="9" t="n"/>
      <c r="E183" s="12">
        <f>IF(AND(C183&lt;&gt;"",C183=C182),"Lijn 1: dezelfde arts twee dagen achter elkaar. ","")&amp;IF(AND(D183&lt;&gt;"",D183=D182),"Lijn 2: dezelfde arts twee dagen achter elkaar. ","")&amp;IF(AND(C183&lt;&gt;"",C183=D183),"Dezelfde arts op beide lijnen. ","")&amp;IF(AND(C183&lt;&gt;"",COUNTIFS(AbsMed,C183,AbsDu,"&lt;="&amp;A183,AbsAu,"&gt;="&amp;A183)&gt;0),C183&amp;" afwezig. ","")&amp;IF(AND(D183&lt;&gt;"",COUNTIFS(AbsMed,D183,AbsDu,"&lt;="&amp;A183,AbsAu,"&gt;="&amp;A183)&gt;0),D183&amp;" afwezig. ","")</f>
        <v/>
      </c>
    </row>
    <row r="184">
      <c r="A184" s="18">
        <f>Debut+182</f>
        <v/>
      </c>
      <c r="B184" s="7">
        <f>IF(COUNTIF(Feries,A184)&gt;0,"Feestdag",IF(WEEKDAY(A184,2)=6,"Zaterdag",IF(WEEKDAY(A184,2)=7,"Zondag","Weekdag")))</f>
        <v/>
      </c>
      <c r="C184" s="9" t="n"/>
      <c r="D184" s="9" t="n"/>
      <c r="E184" s="12">
        <f>IF(AND(C184&lt;&gt;"",C184=C183),"Lijn 1: dezelfde arts twee dagen achter elkaar. ","")&amp;IF(AND(D184&lt;&gt;"",D184=D183),"Lijn 2: dezelfde arts twee dagen achter elkaar. ","")&amp;IF(AND(C184&lt;&gt;"",C184=D184),"Dezelfde arts op beide lijnen. ","")&amp;IF(AND(C184&lt;&gt;"",COUNTIFS(AbsMed,C184,AbsDu,"&lt;="&amp;A184,AbsAu,"&gt;="&amp;A184)&gt;0),C184&amp;" afwezig. ","")&amp;IF(AND(D184&lt;&gt;"",COUNTIFS(AbsMed,D184,AbsDu,"&lt;="&amp;A184,AbsAu,"&gt;="&amp;A184)&gt;0),D184&amp;" afwezig. ","")</f>
        <v/>
      </c>
    </row>
    <row r="185">
      <c r="A185" s="18">
        <f>Debut+183</f>
        <v/>
      </c>
      <c r="B185" s="7">
        <f>IF(COUNTIF(Feries,A185)&gt;0,"Feestdag",IF(WEEKDAY(A185,2)=6,"Zaterdag",IF(WEEKDAY(A185,2)=7,"Zondag","Weekdag")))</f>
        <v/>
      </c>
      <c r="C185" s="9" t="n"/>
      <c r="D185" s="9" t="n"/>
      <c r="E185" s="12">
        <f>IF(AND(C185&lt;&gt;"",C185=C184),"Lijn 1: dezelfde arts twee dagen achter elkaar. ","")&amp;IF(AND(D185&lt;&gt;"",D185=D184),"Lijn 2: dezelfde arts twee dagen achter elkaar. ","")&amp;IF(AND(C185&lt;&gt;"",C185=D185),"Dezelfde arts op beide lijnen. ","")&amp;IF(AND(C185&lt;&gt;"",COUNTIFS(AbsMed,C185,AbsDu,"&lt;="&amp;A185,AbsAu,"&gt;="&amp;A185)&gt;0),C185&amp;" afwezig. ","")&amp;IF(AND(D185&lt;&gt;"",COUNTIFS(AbsMed,D185,AbsDu,"&lt;="&amp;A185,AbsAu,"&gt;="&amp;A185)&gt;0),D185&amp;" afwezig. ","")</f>
        <v/>
      </c>
    </row>
    <row r="186">
      <c r="A186" s="18">
        <f>Debut+184</f>
        <v/>
      </c>
      <c r="B186" s="7">
        <f>IF(COUNTIF(Feries,A186)&gt;0,"Feestdag",IF(WEEKDAY(A186,2)=6,"Zaterdag",IF(WEEKDAY(A186,2)=7,"Zondag","Weekdag")))</f>
        <v/>
      </c>
      <c r="C186" s="9" t="n"/>
      <c r="D186" s="9" t="n"/>
      <c r="E186" s="12">
        <f>IF(AND(C186&lt;&gt;"",C186=C185),"Lijn 1: dezelfde arts twee dagen achter elkaar. ","")&amp;IF(AND(D186&lt;&gt;"",D186=D185),"Lijn 2: dezelfde arts twee dagen achter elkaar. ","")&amp;IF(AND(C186&lt;&gt;"",C186=D186),"Dezelfde arts op beide lijnen. ","")&amp;IF(AND(C186&lt;&gt;"",COUNTIFS(AbsMed,C186,AbsDu,"&lt;="&amp;A186,AbsAu,"&gt;="&amp;A186)&gt;0),C186&amp;" afwezig. ","")&amp;IF(AND(D186&lt;&gt;"",COUNTIFS(AbsMed,D186,AbsDu,"&lt;="&amp;A186,AbsAu,"&gt;="&amp;A186)&gt;0),D186&amp;" afwezig. ","")</f>
        <v/>
      </c>
    </row>
    <row r="187">
      <c r="A187" s="18">
        <f>Debut+185</f>
        <v/>
      </c>
      <c r="B187" s="7">
        <f>IF(COUNTIF(Feries,A187)&gt;0,"Feestdag",IF(WEEKDAY(A187,2)=6,"Zaterdag",IF(WEEKDAY(A187,2)=7,"Zondag","Weekdag")))</f>
        <v/>
      </c>
      <c r="C187" s="9" t="n"/>
      <c r="D187" s="9" t="n"/>
      <c r="E187" s="12">
        <f>IF(AND(C187&lt;&gt;"",C187=C186),"Lijn 1: dezelfde arts twee dagen achter elkaar. ","")&amp;IF(AND(D187&lt;&gt;"",D187=D186),"Lijn 2: dezelfde arts twee dagen achter elkaar. ","")&amp;IF(AND(C187&lt;&gt;"",C187=D187),"Dezelfde arts op beide lijnen. ","")&amp;IF(AND(C187&lt;&gt;"",COUNTIFS(AbsMed,C187,AbsDu,"&lt;="&amp;A187,AbsAu,"&gt;="&amp;A187)&gt;0),C187&amp;" afwezig. ","")&amp;IF(AND(D187&lt;&gt;"",COUNTIFS(AbsMed,D187,AbsDu,"&lt;="&amp;A187,AbsAu,"&gt;="&amp;A187)&gt;0),D187&amp;" afwezig. ","")</f>
        <v/>
      </c>
    </row>
    <row r="188">
      <c r="A188" s="18">
        <f>Debut+186</f>
        <v/>
      </c>
      <c r="B188" s="7">
        <f>IF(COUNTIF(Feries,A188)&gt;0,"Feestdag",IF(WEEKDAY(A188,2)=6,"Zaterdag",IF(WEEKDAY(A188,2)=7,"Zondag","Weekdag")))</f>
        <v/>
      </c>
      <c r="C188" s="9" t="n"/>
      <c r="D188" s="9" t="n"/>
      <c r="E188" s="12">
        <f>IF(AND(C188&lt;&gt;"",C188=C187),"Lijn 1: dezelfde arts twee dagen achter elkaar. ","")&amp;IF(AND(D188&lt;&gt;"",D188=D187),"Lijn 2: dezelfde arts twee dagen achter elkaar. ","")&amp;IF(AND(C188&lt;&gt;"",C188=D188),"Dezelfde arts op beide lijnen. ","")&amp;IF(AND(C188&lt;&gt;"",COUNTIFS(AbsMed,C188,AbsDu,"&lt;="&amp;A188,AbsAu,"&gt;="&amp;A188)&gt;0),C188&amp;" afwezig. ","")&amp;IF(AND(D188&lt;&gt;"",COUNTIFS(AbsMed,D188,AbsDu,"&lt;="&amp;A188,AbsAu,"&gt;="&amp;A188)&gt;0),D188&amp;" afwezig. ","")</f>
        <v/>
      </c>
    </row>
    <row r="189">
      <c r="A189" s="18">
        <f>Debut+187</f>
        <v/>
      </c>
      <c r="B189" s="7">
        <f>IF(COUNTIF(Feries,A189)&gt;0,"Feestdag",IF(WEEKDAY(A189,2)=6,"Zaterdag",IF(WEEKDAY(A189,2)=7,"Zondag","Weekdag")))</f>
        <v/>
      </c>
      <c r="C189" s="9" t="n"/>
      <c r="D189" s="9" t="n"/>
      <c r="E189" s="12">
        <f>IF(AND(C189&lt;&gt;"",C189=C188),"Lijn 1: dezelfde arts twee dagen achter elkaar. ","")&amp;IF(AND(D189&lt;&gt;"",D189=D188),"Lijn 2: dezelfde arts twee dagen achter elkaar. ","")&amp;IF(AND(C189&lt;&gt;"",C189=D189),"Dezelfde arts op beide lijnen. ","")&amp;IF(AND(C189&lt;&gt;"",COUNTIFS(AbsMed,C189,AbsDu,"&lt;="&amp;A189,AbsAu,"&gt;="&amp;A189)&gt;0),C189&amp;" afwezig. ","")&amp;IF(AND(D189&lt;&gt;"",COUNTIFS(AbsMed,D189,AbsDu,"&lt;="&amp;A189,AbsAu,"&gt;="&amp;A189)&gt;0),D189&amp;" afwezig. ","")</f>
        <v/>
      </c>
    </row>
    <row r="190">
      <c r="A190" s="18">
        <f>Debut+188</f>
        <v/>
      </c>
      <c r="B190" s="7">
        <f>IF(COUNTIF(Feries,A190)&gt;0,"Feestdag",IF(WEEKDAY(A190,2)=6,"Zaterdag",IF(WEEKDAY(A190,2)=7,"Zondag","Weekdag")))</f>
        <v/>
      </c>
      <c r="C190" s="9" t="n"/>
      <c r="D190" s="9" t="n"/>
      <c r="E190" s="12">
        <f>IF(AND(C190&lt;&gt;"",C190=C189),"Lijn 1: dezelfde arts twee dagen achter elkaar. ","")&amp;IF(AND(D190&lt;&gt;"",D190=D189),"Lijn 2: dezelfde arts twee dagen achter elkaar. ","")&amp;IF(AND(C190&lt;&gt;"",C190=D190),"Dezelfde arts op beide lijnen. ","")&amp;IF(AND(C190&lt;&gt;"",COUNTIFS(AbsMed,C190,AbsDu,"&lt;="&amp;A190,AbsAu,"&gt;="&amp;A190)&gt;0),C190&amp;" afwezig. ","")&amp;IF(AND(D190&lt;&gt;"",COUNTIFS(AbsMed,D190,AbsDu,"&lt;="&amp;A190,AbsAu,"&gt;="&amp;A190)&gt;0),D190&amp;" afwezig. ","")</f>
        <v/>
      </c>
    </row>
    <row r="191">
      <c r="A191" s="18">
        <f>Debut+189</f>
        <v/>
      </c>
      <c r="B191" s="7">
        <f>IF(COUNTIF(Feries,A191)&gt;0,"Feestdag",IF(WEEKDAY(A191,2)=6,"Zaterdag",IF(WEEKDAY(A191,2)=7,"Zondag","Weekdag")))</f>
        <v/>
      </c>
      <c r="C191" s="9" t="n"/>
      <c r="D191" s="9" t="n"/>
      <c r="E191" s="12">
        <f>IF(AND(C191&lt;&gt;"",C191=C190),"Lijn 1: dezelfde arts twee dagen achter elkaar. ","")&amp;IF(AND(D191&lt;&gt;"",D191=D190),"Lijn 2: dezelfde arts twee dagen achter elkaar. ","")&amp;IF(AND(C191&lt;&gt;"",C191=D191),"Dezelfde arts op beide lijnen. ","")&amp;IF(AND(C191&lt;&gt;"",COUNTIFS(AbsMed,C191,AbsDu,"&lt;="&amp;A191,AbsAu,"&gt;="&amp;A191)&gt;0),C191&amp;" afwezig. ","")&amp;IF(AND(D191&lt;&gt;"",COUNTIFS(AbsMed,D191,AbsDu,"&lt;="&amp;A191,AbsAu,"&gt;="&amp;A191)&gt;0),D191&amp;" afwezig. ","")</f>
        <v/>
      </c>
    </row>
    <row r="192">
      <c r="A192" s="18">
        <f>Debut+190</f>
        <v/>
      </c>
      <c r="B192" s="7">
        <f>IF(COUNTIF(Feries,A192)&gt;0,"Feestdag",IF(WEEKDAY(A192,2)=6,"Zaterdag",IF(WEEKDAY(A192,2)=7,"Zondag","Weekdag")))</f>
        <v/>
      </c>
      <c r="C192" s="9" t="n"/>
      <c r="D192" s="9" t="n"/>
      <c r="E192" s="12">
        <f>IF(AND(C192&lt;&gt;"",C192=C191),"Lijn 1: dezelfde arts twee dagen achter elkaar. ","")&amp;IF(AND(D192&lt;&gt;"",D192=D191),"Lijn 2: dezelfde arts twee dagen achter elkaar. ","")&amp;IF(AND(C192&lt;&gt;"",C192=D192),"Dezelfde arts op beide lijnen. ","")&amp;IF(AND(C192&lt;&gt;"",COUNTIFS(AbsMed,C192,AbsDu,"&lt;="&amp;A192,AbsAu,"&gt;="&amp;A192)&gt;0),C192&amp;" afwezig. ","")&amp;IF(AND(D192&lt;&gt;"",COUNTIFS(AbsMed,D192,AbsDu,"&lt;="&amp;A192,AbsAu,"&gt;="&amp;A192)&gt;0),D192&amp;" afwezig. ","")</f>
        <v/>
      </c>
    </row>
    <row r="193">
      <c r="A193" s="18">
        <f>Debut+191</f>
        <v/>
      </c>
      <c r="B193" s="7">
        <f>IF(COUNTIF(Feries,A193)&gt;0,"Feestdag",IF(WEEKDAY(A193,2)=6,"Zaterdag",IF(WEEKDAY(A193,2)=7,"Zondag","Weekdag")))</f>
        <v/>
      </c>
      <c r="C193" s="9" t="n"/>
      <c r="D193" s="9" t="n"/>
      <c r="E193" s="12">
        <f>IF(AND(C193&lt;&gt;"",C193=C192),"Lijn 1: dezelfde arts twee dagen achter elkaar. ","")&amp;IF(AND(D193&lt;&gt;"",D193=D192),"Lijn 2: dezelfde arts twee dagen achter elkaar. ","")&amp;IF(AND(C193&lt;&gt;"",C193=D193),"Dezelfde arts op beide lijnen. ","")&amp;IF(AND(C193&lt;&gt;"",COUNTIFS(AbsMed,C193,AbsDu,"&lt;="&amp;A193,AbsAu,"&gt;="&amp;A193)&gt;0),C193&amp;" afwezig. ","")&amp;IF(AND(D193&lt;&gt;"",COUNTIFS(AbsMed,D193,AbsDu,"&lt;="&amp;A193,AbsAu,"&gt;="&amp;A193)&gt;0),D193&amp;" afwezig. ","")</f>
        <v/>
      </c>
    </row>
    <row r="194">
      <c r="A194" s="18">
        <f>Debut+192</f>
        <v/>
      </c>
      <c r="B194" s="7">
        <f>IF(COUNTIF(Feries,A194)&gt;0,"Feestdag",IF(WEEKDAY(A194,2)=6,"Zaterdag",IF(WEEKDAY(A194,2)=7,"Zondag","Weekdag")))</f>
        <v/>
      </c>
      <c r="C194" s="9" t="n"/>
      <c r="D194" s="9" t="n"/>
      <c r="E194" s="12">
        <f>IF(AND(C194&lt;&gt;"",C194=C193),"Lijn 1: dezelfde arts twee dagen achter elkaar. ","")&amp;IF(AND(D194&lt;&gt;"",D194=D193),"Lijn 2: dezelfde arts twee dagen achter elkaar. ","")&amp;IF(AND(C194&lt;&gt;"",C194=D194),"Dezelfde arts op beide lijnen. ","")&amp;IF(AND(C194&lt;&gt;"",COUNTIFS(AbsMed,C194,AbsDu,"&lt;="&amp;A194,AbsAu,"&gt;="&amp;A194)&gt;0),C194&amp;" afwezig. ","")&amp;IF(AND(D194&lt;&gt;"",COUNTIFS(AbsMed,D194,AbsDu,"&lt;="&amp;A194,AbsAu,"&gt;="&amp;A194)&gt;0),D194&amp;" afwezig. ","")</f>
        <v/>
      </c>
    </row>
    <row r="195">
      <c r="A195" s="18">
        <f>Debut+193</f>
        <v/>
      </c>
      <c r="B195" s="7">
        <f>IF(COUNTIF(Feries,A195)&gt;0,"Feestdag",IF(WEEKDAY(A195,2)=6,"Zaterdag",IF(WEEKDAY(A195,2)=7,"Zondag","Weekdag")))</f>
        <v/>
      </c>
      <c r="C195" s="9" t="n"/>
      <c r="D195" s="9" t="n"/>
      <c r="E195" s="12">
        <f>IF(AND(C195&lt;&gt;"",C195=C194),"Lijn 1: dezelfde arts twee dagen achter elkaar. ","")&amp;IF(AND(D195&lt;&gt;"",D195=D194),"Lijn 2: dezelfde arts twee dagen achter elkaar. ","")&amp;IF(AND(C195&lt;&gt;"",C195=D195),"Dezelfde arts op beide lijnen. ","")&amp;IF(AND(C195&lt;&gt;"",COUNTIFS(AbsMed,C195,AbsDu,"&lt;="&amp;A195,AbsAu,"&gt;="&amp;A195)&gt;0),C195&amp;" afwezig. ","")&amp;IF(AND(D195&lt;&gt;"",COUNTIFS(AbsMed,D195,AbsDu,"&lt;="&amp;A195,AbsAu,"&gt;="&amp;A195)&gt;0),D195&amp;" afwezig. ","")</f>
        <v/>
      </c>
    </row>
    <row r="196">
      <c r="A196" s="18">
        <f>Debut+194</f>
        <v/>
      </c>
      <c r="B196" s="7">
        <f>IF(COUNTIF(Feries,A196)&gt;0,"Feestdag",IF(WEEKDAY(A196,2)=6,"Zaterdag",IF(WEEKDAY(A196,2)=7,"Zondag","Weekdag")))</f>
        <v/>
      </c>
      <c r="C196" s="9" t="n"/>
      <c r="D196" s="9" t="n"/>
      <c r="E196" s="12">
        <f>IF(AND(C196&lt;&gt;"",C196=C195),"Lijn 1: dezelfde arts twee dagen achter elkaar. ","")&amp;IF(AND(D196&lt;&gt;"",D196=D195),"Lijn 2: dezelfde arts twee dagen achter elkaar. ","")&amp;IF(AND(C196&lt;&gt;"",C196=D196),"Dezelfde arts op beide lijnen. ","")&amp;IF(AND(C196&lt;&gt;"",COUNTIFS(AbsMed,C196,AbsDu,"&lt;="&amp;A196,AbsAu,"&gt;="&amp;A196)&gt;0),C196&amp;" afwezig. ","")&amp;IF(AND(D196&lt;&gt;"",COUNTIFS(AbsMed,D196,AbsDu,"&lt;="&amp;A196,AbsAu,"&gt;="&amp;A196)&gt;0),D196&amp;" afwezig. ","")</f>
        <v/>
      </c>
    </row>
    <row r="197">
      <c r="A197" s="18">
        <f>Debut+195</f>
        <v/>
      </c>
      <c r="B197" s="7">
        <f>IF(COUNTIF(Feries,A197)&gt;0,"Feestdag",IF(WEEKDAY(A197,2)=6,"Zaterdag",IF(WEEKDAY(A197,2)=7,"Zondag","Weekdag")))</f>
        <v/>
      </c>
      <c r="C197" s="9" t="n"/>
      <c r="D197" s="9" t="n"/>
      <c r="E197" s="12">
        <f>IF(AND(C197&lt;&gt;"",C197=C196),"Lijn 1: dezelfde arts twee dagen achter elkaar. ","")&amp;IF(AND(D197&lt;&gt;"",D197=D196),"Lijn 2: dezelfde arts twee dagen achter elkaar. ","")&amp;IF(AND(C197&lt;&gt;"",C197=D197),"Dezelfde arts op beide lijnen. ","")&amp;IF(AND(C197&lt;&gt;"",COUNTIFS(AbsMed,C197,AbsDu,"&lt;="&amp;A197,AbsAu,"&gt;="&amp;A197)&gt;0),C197&amp;" afwezig. ","")&amp;IF(AND(D197&lt;&gt;"",COUNTIFS(AbsMed,D197,AbsDu,"&lt;="&amp;A197,AbsAu,"&gt;="&amp;A197)&gt;0),D197&amp;" afwezig. ","")</f>
        <v/>
      </c>
    </row>
    <row r="198">
      <c r="A198" s="18">
        <f>Debut+196</f>
        <v/>
      </c>
      <c r="B198" s="7">
        <f>IF(COUNTIF(Feries,A198)&gt;0,"Feestdag",IF(WEEKDAY(A198,2)=6,"Zaterdag",IF(WEEKDAY(A198,2)=7,"Zondag","Weekdag")))</f>
        <v/>
      </c>
      <c r="C198" s="9" t="n"/>
      <c r="D198" s="9" t="n"/>
      <c r="E198" s="12">
        <f>IF(AND(C198&lt;&gt;"",C198=C197),"Lijn 1: dezelfde arts twee dagen achter elkaar. ","")&amp;IF(AND(D198&lt;&gt;"",D198=D197),"Lijn 2: dezelfde arts twee dagen achter elkaar. ","")&amp;IF(AND(C198&lt;&gt;"",C198=D198),"Dezelfde arts op beide lijnen. ","")&amp;IF(AND(C198&lt;&gt;"",COUNTIFS(AbsMed,C198,AbsDu,"&lt;="&amp;A198,AbsAu,"&gt;="&amp;A198)&gt;0),C198&amp;" afwezig. ","")&amp;IF(AND(D198&lt;&gt;"",COUNTIFS(AbsMed,D198,AbsDu,"&lt;="&amp;A198,AbsAu,"&gt;="&amp;A198)&gt;0),D198&amp;" afwezig. ","")</f>
        <v/>
      </c>
    </row>
    <row r="199">
      <c r="A199" s="18">
        <f>Debut+197</f>
        <v/>
      </c>
      <c r="B199" s="7">
        <f>IF(COUNTIF(Feries,A199)&gt;0,"Feestdag",IF(WEEKDAY(A199,2)=6,"Zaterdag",IF(WEEKDAY(A199,2)=7,"Zondag","Weekdag")))</f>
        <v/>
      </c>
      <c r="C199" s="9" t="n"/>
      <c r="D199" s="9" t="n"/>
      <c r="E199" s="12">
        <f>IF(AND(C199&lt;&gt;"",C199=C198),"Lijn 1: dezelfde arts twee dagen achter elkaar. ","")&amp;IF(AND(D199&lt;&gt;"",D199=D198),"Lijn 2: dezelfde arts twee dagen achter elkaar. ","")&amp;IF(AND(C199&lt;&gt;"",C199=D199),"Dezelfde arts op beide lijnen. ","")&amp;IF(AND(C199&lt;&gt;"",COUNTIFS(AbsMed,C199,AbsDu,"&lt;="&amp;A199,AbsAu,"&gt;="&amp;A199)&gt;0),C199&amp;" afwezig. ","")&amp;IF(AND(D199&lt;&gt;"",COUNTIFS(AbsMed,D199,AbsDu,"&lt;="&amp;A199,AbsAu,"&gt;="&amp;A199)&gt;0),D199&amp;" afwezig. ","")</f>
        <v/>
      </c>
    </row>
    <row r="200">
      <c r="A200" s="18">
        <f>Debut+198</f>
        <v/>
      </c>
      <c r="B200" s="7">
        <f>IF(COUNTIF(Feries,A200)&gt;0,"Feestdag",IF(WEEKDAY(A200,2)=6,"Zaterdag",IF(WEEKDAY(A200,2)=7,"Zondag","Weekdag")))</f>
        <v/>
      </c>
      <c r="C200" s="9" t="n"/>
      <c r="D200" s="9" t="n"/>
      <c r="E200" s="12">
        <f>IF(AND(C200&lt;&gt;"",C200=C199),"Lijn 1: dezelfde arts twee dagen achter elkaar. ","")&amp;IF(AND(D200&lt;&gt;"",D200=D199),"Lijn 2: dezelfde arts twee dagen achter elkaar. ","")&amp;IF(AND(C200&lt;&gt;"",C200=D200),"Dezelfde arts op beide lijnen. ","")&amp;IF(AND(C200&lt;&gt;"",COUNTIFS(AbsMed,C200,AbsDu,"&lt;="&amp;A200,AbsAu,"&gt;="&amp;A200)&gt;0),C200&amp;" afwezig. ","")&amp;IF(AND(D200&lt;&gt;"",COUNTIFS(AbsMed,D200,AbsDu,"&lt;="&amp;A200,AbsAu,"&gt;="&amp;A200)&gt;0),D200&amp;" afwezig. ","")</f>
        <v/>
      </c>
    </row>
    <row r="201">
      <c r="A201" s="18">
        <f>Debut+199</f>
        <v/>
      </c>
      <c r="B201" s="7">
        <f>IF(COUNTIF(Feries,A201)&gt;0,"Feestdag",IF(WEEKDAY(A201,2)=6,"Zaterdag",IF(WEEKDAY(A201,2)=7,"Zondag","Weekdag")))</f>
        <v/>
      </c>
      <c r="C201" s="9" t="n"/>
      <c r="D201" s="9" t="n"/>
      <c r="E201" s="12">
        <f>IF(AND(C201&lt;&gt;"",C201=C200),"Lijn 1: dezelfde arts twee dagen achter elkaar. ","")&amp;IF(AND(D201&lt;&gt;"",D201=D200),"Lijn 2: dezelfde arts twee dagen achter elkaar. ","")&amp;IF(AND(C201&lt;&gt;"",C201=D201),"Dezelfde arts op beide lijnen. ","")&amp;IF(AND(C201&lt;&gt;"",COUNTIFS(AbsMed,C201,AbsDu,"&lt;="&amp;A201,AbsAu,"&gt;="&amp;A201)&gt;0),C201&amp;" afwezig. ","")&amp;IF(AND(D201&lt;&gt;"",COUNTIFS(AbsMed,D201,AbsDu,"&lt;="&amp;A201,AbsAu,"&gt;="&amp;A201)&gt;0),D201&amp;" afwezig. ","")</f>
        <v/>
      </c>
    </row>
    <row r="202">
      <c r="A202" s="18">
        <f>Debut+200</f>
        <v/>
      </c>
      <c r="B202" s="7">
        <f>IF(COUNTIF(Feries,A202)&gt;0,"Feestdag",IF(WEEKDAY(A202,2)=6,"Zaterdag",IF(WEEKDAY(A202,2)=7,"Zondag","Weekdag")))</f>
        <v/>
      </c>
      <c r="C202" s="9" t="n"/>
      <c r="D202" s="9" t="n"/>
      <c r="E202" s="12">
        <f>IF(AND(C202&lt;&gt;"",C202=C201),"Lijn 1: dezelfde arts twee dagen achter elkaar. ","")&amp;IF(AND(D202&lt;&gt;"",D202=D201),"Lijn 2: dezelfde arts twee dagen achter elkaar. ","")&amp;IF(AND(C202&lt;&gt;"",C202=D202),"Dezelfde arts op beide lijnen. ","")&amp;IF(AND(C202&lt;&gt;"",COUNTIFS(AbsMed,C202,AbsDu,"&lt;="&amp;A202,AbsAu,"&gt;="&amp;A202)&gt;0),C202&amp;" afwezig. ","")&amp;IF(AND(D202&lt;&gt;"",COUNTIFS(AbsMed,D202,AbsDu,"&lt;="&amp;A202,AbsAu,"&gt;="&amp;A202)&gt;0),D202&amp;" afwezig. ","")</f>
        <v/>
      </c>
    </row>
    <row r="203">
      <c r="A203" s="18">
        <f>Debut+201</f>
        <v/>
      </c>
      <c r="B203" s="7">
        <f>IF(COUNTIF(Feries,A203)&gt;0,"Feestdag",IF(WEEKDAY(A203,2)=6,"Zaterdag",IF(WEEKDAY(A203,2)=7,"Zondag","Weekdag")))</f>
        <v/>
      </c>
      <c r="C203" s="9" t="n"/>
      <c r="D203" s="9" t="n"/>
      <c r="E203" s="12">
        <f>IF(AND(C203&lt;&gt;"",C203=C202),"Lijn 1: dezelfde arts twee dagen achter elkaar. ","")&amp;IF(AND(D203&lt;&gt;"",D203=D202),"Lijn 2: dezelfde arts twee dagen achter elkaar. ","")&amp;IF(AND(C203&lt;&gt;"",C203=D203),"Dezelfde arts op beide lijnen. ","")&amp;IF(AND(C203&lt;&gt;"",COUNTIFS(AbsMed,C203,AbsDu,"&lt;="&amp;A203,AbsAu,"&gt;="&amp;A203)&gt;0),C203&amp;" afwezig. ","")&amp;IF(AND(D203&lt;&gt;"",COUNTIFS(AbsMed,D203,AbsDu,"&lt;="&amp;A203,AbsAu,"&gt;="&amp;A203)&gt;0),D203&amp;" afwezig. ","")</f>
        <v/>
      </c>
    </row>
    <row r="204">
      <c r="A204" s="18">
        <f>Debut+202</f>
        <v/>
      </c>
      <c r="B204" s="7">
        <f>IF(COUNTIF(Feries,A204)&gt;0,"Feestdag",IF(WEEKDAY(A204,2)=6,"Zaterdag",IF(WEEKDAY(A204,2)=7,"Zondag","Weekdag")))</f>
        <v/>
      </c>
      <c r="C204" s="9" t="n"/>
      <c r="D204" s="9" t="n"/>
      <c r="E204" s="12">
        <f>IF(AND(C204&lt;&gt;"",C204=C203),"Lijn 1: dezelfde arts twee dagen achter elkaar. ","")&amp;IF(AND(D204&lt;&gt;"",D204=D203),"Lijn 2: dezelfde arts twee dagen achter elkaar. ","")&amp;IF(AND(C204&lt;&gt;"",C204=D204),"Dezelfde arts op beide lijnen. ","")&amp;IF(AND(C204&lt;&gt;"",COUNTIFS(AbsMed,C204,AbsDu,"&lt;="&amp;A204,AbsAu,"&gt;="&amp;A204)&gt;0),C204&amp;" afwezig. ","")&amp;IF(AND(D204&lt;&gt;"",COUNTIFS(AbsMed,D204,AbsDu,"&lt;="&amp;A204,AbsAu,"&gt;="&amp;A204)&gt;0),D204&amp;" afwezig. ","")</f>
        <v/>
      </c>
    </row>
    <row r="205">
      <c r="A205" s="18">
        <f>Debut+203</f>
        <v/>
      </c>
      <c r="B205" s="7">
        <f>IF(COUNTIF(Feries,A205)&gt;0,"Feestdag",IF(WEEKDAY(A205,2)=6,"Zaterdag",IF(WEEKDAY(A205,2)=7,"Zondag","Weekdag")))</f>
        <v/>
      </c>
      <c r="C205" s="9" t="n"/>
      <c r="D205" s="9" t="n"/>
      <c r="E205" s="12">
        <f>IF(AND(C205&lt;&gt;"",C205=C204),"Lijn 1: dezelfde arts twee dagen achter elkaar. ","")&amp;IF(AND(D205&lt;&gt;"",D205=D204),"Lijn 2: dezelfde arts twee dagen achter elkaar. ","")&amp;IF(AND(C205&lt;&gt;"",C205=D205),"Dezelfde arts op beide lijnen. ","")&amp;IF(AND(C205&lt;&gt;"",COUNTIFS(AbsMed,C205,AbsDu,"&lt;="&amp;A205,AbsAu,"&gt;="&amp;A205)&gt;0),C205&amp;" afwezig. ","")&amp;IF(AND(D205&lt;&gt;"",COUNTIFS(AbsMed,D205,AbsDu,"&lt;="&amp;A205,AbsAu,"&gt;="&amp;A205)&gt;0),D205&amp;" afwezig. ","")</f>
        <v/>
      </c>
    </row>
    <row r="206">
      <c r="A206" s="18">
        <f>Debut+204</f>
        <v/>
      </c>
      <c r="B206" s="7">
        <f>IF(COUNTIF(Feries,A206)&gt;0,"Feestdag",IF(WEEKDAY(A206,2)=6,"Zaterdag",IF(WEEKDAY(A206,2)=7,"Zondag","Weekdag")))</f>
        <v/>
      </c>
      <c r="C206" s="9" t="n"/>
      <c r="D206" s="9" t="n"/>
      <c r="E206" s="12">
        <f>IF(AND(C206&lt;&gt;"",C206=C205),"Lijn 1: dezelfde arts twee dagen achter elkaar. ","")&amp;IF(AND(D206&lt;&gt;"",D206=D205),"Lijn 2: dezelfde arts twee dagen achter elkaar. ","")&amp;IF(AND(C206&lt;&gt;"",C206=D206),"Dezelfde arts op beide lijnen. ","")&amp;IF(AND(C206&lt;&gt;"",COUNTIFS(AbsMed,C206,AbsDu,"&lt;="&amp;A206,AbsAu,"&gt;="&amp;A206)&gt;0),C206&amp;" afwezig. ","")&amp;IF(AND(D206&lt;&gt;"",COUNTIFS(AbsMed,D206,AbsDu,"&lt;="&amp;A206,AbsAu,"&gt;="&amp;A206)&gt;0),D206&amp;" afwezig. ","")</f>
        <v/>
      </c>
    </row>
    <row r="207">
      <c r="A207" s="18">
        <f>Debut+205</f>
        <v/>
      </c>
      <c r="B207" s="7">
        <f>IF(COUNTIF(Feries,A207)&gt;0,"Feestdag",IF(WEEKDAY(A207,2)=6,"Zaterdag",IF(WEEKDAY(A207,2)=7,"Zondag","Weekdag")))</f>
        <v/>
      </c>
      <c r="C207" s="9" t="n"/>
      <c r="D207" s="9" t="n"/>
      <c r="E207" s="12">
        <f>IF(AND(C207&lt;&gt;"",C207=C206),"Lijn 1: dezelfde arts twee dagen achter elkaar. ","")&amp;IF(AND(D207&lt;&gt;"",D207=D206),"Lijn 2: dezelfde arts twee dagen achter elkaar. ","")&amp;IF(AND(C207&lt;&gt;"",C207=D207),"Dezelfde arts op beide lijnen. ","")&amp;IF(AND(C207&lt;&gt;"",COUNTIFS(AbsMed,C207,AbsDu,"&lt;="&amp;A207,AbsAu,"&gt;="&amp;A207)&gt;0),C207&amp;" afwezig. ","")&amp;IF(AND(D207&lt;&gt;"",COUNTIFS(AbsMed,D207,AbsDu,"&lt;="&amp;A207,AbsAu,"&gt;="&amp;A207)&gt;0),D207&amp;" afwezig. ","")</f>
        <v/>
      </c>
    </row>
    <row r="208">
      <c r="A208" s="18">
        <f>Debut+206</f>
        <v/>
      </c>
      <c r="B208" s="7">
        <f>IF(COUNTIF(Feries,A208)&gt;0,"Feestdag",IF(WEEKDAY(A208,2)=6,"Zaterdag",IF(WEEKDAY(A208,2)=7,"Zondag","Weekdag")))</f>
        <v/>
      </c>
      <c r="C208" s="9" t="n"/>
      <c r="D208" s="9" t="n"/>
      <c r="E208" s="12">
        <f>IF(AND(C208&lt;&gt;"",C208=C207),"Lijn 1: dezelfde arts twee dagen achter elkaar. ","")&amp;IF(AND(D208&lt;&gt;"",D208=D207),"Lijn 2: dezelfde arts twee dagen achter elkaar. ","")&amp;IF(AND(C208&lt;&gt;"",C208=D208),"Dezelfde arts op beide lijnen. ","")&amp;IF(AND(C208&lt;&gt;"",COUNTIFS(AbsMed,C208,AbsDu,"&lt;="&amp;A208,AbsAu,"&gt;="&amp;A208)&gt;0),C208&amp;" afwezig. ","")&amp;IF(AND(D208&lt;&gt;"",COUNTIFS(AbsMed,D208,AbsDu,"&lt;="&amp;A208,AbsAu,"&gt;="&amp;A208)&gt;0),D208&amp;" afwezig. ","")</f>
        <v/>
      </c>
    </row>
    <row r="209">
      <c r="A209" s="18">
        <f>Debut+207</f>
        <v/>
      </c>
      <c r="B209" s="7">
        <f>IF(COUNTIF(Feries,A209)&gt;0,"Feestdag",IF(WEEKDAY(A209,2)=6,"Zaterdag",IF(WEEKDAY(A209,2)=7,"Zondag","Weekdag")))</f>
        <v/>
      </c>
      <c r="C209" s="9" t="n"/>
      <c r="D209" s="9" t="n"/>
      <c r="E209" s="12">
        <f>IF(AND(C209&lt;&gt;"",C209=C208),"Lijn 1: dezelfde arts twee dagen achter elkaar. ","")&amp;IF(AND(D209&lt;&gt;"",D209=D208),"Lijn 2: dezelfde arts twee dagen achter elkaar. ","")&amp;IF(AND(C209&lt;&gt;"",C209=D209),"Dezelfde arts op beide lijnen. ","")&amp;IF(AND(C209&lt;&gt;"",COUNTIFS(AbsMed,C209,AbsDu,"&lt;="&amp;A209,AbsAu,"&gt;="&amp;A209)&gt;0),C209&amp;" afwezig. ","")&amp;IF(AND(D209&lt;&gt;"",COUNTIFS(AbsMed,D209,AbsDu,"&lt;="&amp;A209,AbsAu,"&gt;="&amp;A209)&gt;0),D209&amp;" afwezig. ","")</f>
        <v/>
      </c>
    </row>
    <row r="210">
      <c r="A210" s="18">
        <f>Debut+208</f>
        <v/>
      </c>
      <c r="B210" s="7">
        <f>IF(COUNTIF(Feries,A210)&gt;0,"Feestdag",IF(WEEKDAY(A210,2)=6,"Zaterdag",IF(WEEKDAY(A210,2)=7,"Zondag","Weekdag")))</f>
        <v/>
      </c>
      <c r="C210" s="9" t="n"/>
      <c r="D210" s="9" t="n"/>
      <c r="E210" s="12">
        <f>IF(AND(C210&lt;&gt;"",C210=C209),"Lijn 1: dezelfde arts twee dagen achter elkaar. ","")&amp;IF(AND(D210&lt;&gt;"",D210=D209),"Lijn 2: dezelfde arts twee dagen achter elkaar. ","")&amp;IF(AND(C210&lt;&gt;"",C210=D210),"Dezelfde arts op beide lijnen. ","")&amp;IF(AND(C210&lt;&gt;"",COUNTIFS(AbsMed,C210,AbsDu,"&lt;="&amp;A210,AbsAu,"&gt;="&amp;A210)&gt;0),C210&amp;" afwezig. ","")&amp;IF(AND(D210&lt;&gt;"",COUNTIFS(AbsMed,D210,AbsDu,"&lt;="&amp;A210,AbsAu,"&gt;="&amp;A210)&gt;0),D210&amp;" afwezig. ","")</f>
        <v/>
      </c>
    </row>
    <row r="211">
      <c r="A211" s="18">
        <f>Debut+209</f>
        <v/>
      </c>
      <c r="B211" s="7">
        <f>IF(COUNTIF(Feries,A211)&gt;0,"Feestdag",IF(WEEKDAY(A211,2)=6,"Zaterdag",IF(WEEKDAY(A211,2)=7,"Zondag","Weekdag")))</f>
        <v/>
      </c>
      <c r="C211" s="9" t="n"/>
      <c r="D211" s="9" t="n"/>
      <c r="E211" s="12">
        <f>IF(AND(C211&lt;&gt;"",C211=C210),"Lijn 1: dezelfde arts twee dagen achter elkaar. ","")&amp;IF(AND(D211&lt;&gt;"",D211=D210),"Lijn 2: dezelfde arts twee dagen achter elkaar. ","")&amp;IF(AND(C211&lt;&gt;"",C211=D211),"Dezelfde arts op beide lijnen. ","")&amp;IF(AND(C211&lt;&gt;"",COUNTIFS(AbsMed,C211,AbsDu,"&lt;="&amp;A211,AbsAu,"&gt;="&amp;A211)&gt;0),C211&amp;" afwezig. ","")&amp;IF(AND(D211&lt;&gt;"",COUNTIFS(AbsMed,D211,AbsDu,"&lt;="&amp;A211,AbsAu,"&gt;="&amp;A211)&gt;0),D211&amp;" afwezig. ","")</f>
        <v/>
      </c>
    </row>
    <row r="212">
      <c r="A212" s="18">
        <f>Debut+210</f>
        <v/>
      </c>
      <c r="B212" s="7">
        <f>IF(COUNTIF(Feries,A212)&gt;0,"Feestdag",IF(WEEKDAY(A212,2)=6,"Zaterdag",IF(WEEKDAY(A212,2)=7,"Zondag","Weekdag")))</f>
        <v/>
      </c>
      <c r="C212" s="9" t="n"/>
      <c r="D212" s="9" t="n"/>
      <c r="E212" s="12">
        <f>IF(AND(C212&lt;&gt;"",C212=C211),"Lijn 1: dezelfde arts twee dagen achter elkaar. ","")&amp;IF(AND(D212&lt;&gt;"",D212=D211),"Lijn 2: dezelfde arts twee dagen achter elkaar. ","")&amp;IF(AND(C212&lt;&gt;"",C212=D212),"Dezelfde arts op beide lijnen. ","")&amp;IF(AND(C212&lt;&gt;"",COUNTIFS(AbsMed,C212,AbsDu,"&lt;="&amp;A212,AbsAu,"&gt;="&amp;A212)&gt;0),C212&amp;" afwezig. ","")&amp;IF(AND(D212&lt;&gt;"",COUNTIFS(AbsMed,D212,AbsDu,"&lt;="&amp;A212,AbsAu,"&gt;="&amp;A212)&gt;0),D212&amp;" afwezig. ","")</f>
        <v/>
      </c>
    </row>
    <row r="213">
      <c r="A213" s="18">
        <f>Debut+211</f>
        <v/>
      </c>
      <c r="B213" s="7">
        <f>IF(COUNTIF(Feries,A213)&gt;0,"Feestdag",IF(WEEKDAY(A213,2)=6,"Zaterdag",IF(WEEKDAY(A213,2)=7,"Zondag","Weekdag")))</f>
        <v/>
      </c>
      <c r="C213" s="9" t="n"/>
      <c r="D213" s="9" t="n"/>
      <c r="E213" s="12">
        <f>IF(AND(C213&lt;&gt;"",C213=C212),"Lijn 1: dezelfde arts twee dagen achter elkaar. ","")&amp;IF(AND(D213&lt;&gt;"",D213=D212),"Lijn 2: dezelfde arts twee dagen achter elkaar. ","")&amp;IF(AND(C213&lt;&gt;"",C213=D213),"Dezelfde arts op beide lijnen. ","")&amp;IF(AND(C213&lt;&gt;"",COUNTIFS(AbsMed,C213,AbsDu,"&lt;="&amp;A213,AbsAu,"&gt;="&amp;A213)&gt;0),C213&amp;" afwezig. ","")&amp;IF(AND(D213&lt;&gt;"",COUNTIFS(AbsMed,D213,AbsDu,"&lt;="&amp;A213,AbsAu,"&gt;="&amp;A213)&gt;0),D213&amp;" afwezig. ","")</f>
        <v/>
      </c>
    </row>
    <row r="214">
      <c r="A214" s="18">
        <f>Debut+212</f>
        <v/>
      </c>
      <c r="B214" s="7">
        <f>IF(COUNTIF(Feries,A214)&gt;0,"Feestdag",IF(WEEKDAY(A214,2)=6,"Zaterdag",IF(WEEKDAY(A214,2)=7,"Zondag","Weekdag")))</f>
        <v/>
      </c>
      <c r="C214" s="9" t="n"/>
      <c r="D214" s="9" t="n"/>
      <c r="E214" s="12">
        <f>IF(AND(C214&lt;&gt;"",C214=C213),"Lijn 1: dezelfde arts twee dagen achter elkaar. ","")&amp;IF(AND(D214&lt;&gt;"",D214=D213),"Lijn 2: dezelfde arts twee dagen achter elkaar. ","")&amp;IF(AND(C214&lt;&gt;"",C214=D214),"Dezelfde arts op beide lijnen. ","")&amp;IF(AND(C214&lt;&gt;"",COUNTIFS(AbsMed,C214,AbsDu,"&lt;="&amp;A214,AbsAu,"&gt;="&amp;A214)&gt;0),C214&amp;" afwezig. ","")&amp;IF(AND(D214&lt;&gt;"",COUNTIFS(AbsMed,D214,AbsDu,"&lt;="&amp;A214,AbsAu,"&gt;="&amp;A214)&gt;0),D214&amp;" afwezig. ","")</f>
        <v/>
      </c>
    </row>
    <row r="215">
      <c r="A215" s="18">
        <f>Debut+213</f>
        <v/>
      </c>
      <c r="B215" s="7">
        <f>IF(COUNTIF(Feries,A215)&gt;0,"Feestdag",IF(WEEKDAY(A215,2)=6,"Zaterdag",IF(WEEKDAY(A215,2)=7,"Zondag","Weekdag")))</f>
        <v/>
      </c>
      <c r="C215" s="9" t="n"/>
      <c r="D215" s="9" t="n"/>
      <c r="E215" s="12">
        <f>IF(AND(C215&lt;&gt;"",C215=C214),"Lijn 1: dezelfde arts twee dagen achter elkaar. ","")&amp;IF(AND(D215&lt;&gt;"",D215=D214),"Lijn 2: dezelfde arts twee dagen achter elkaar. ","")&amp;IF(AND(C215&lt;&gt;"",C215=D215),"Dezelfde arts op beide lijnen. ","")&amp;IF(AND(C215&lt;&gt;"",COUNTIFS(AbsMed,C215,AbsDu,"&lt;="&amp;A215,AbsAu,"&gt;="&amp;A215)&gt;0),C215&amp;" afwezig. ","")&amp;IF(AND(D215&lt;&gt;"",COUNTIFS(AbsMed,D215,AbsDu,"&lt;="&amp;A215,AbsAu,"&gt;="&amp;A215)&gt;0),D215&amp;" afwezig. ","")</f>
        <v/>
      </c>
    </row>
    <row r="216">
      <c r="A216" s="18">
        <f>Debut+214</f>
        <v/>
      </c>
      <c r="B216" s="7">
        <f>IF(COUNTIF(Feries,A216)&gt;0,"Feestdag",IF(WEEKDAY(A216,2)=6,"Zaterdag",IF(WEEKDAY(A216,2)=7,"Zondag","Weekdag")))</f>
        <v/>
      </c>
      <c r="C216" s="9" t="n"/>
      <c r="D216" s="9" t="n"/>
      <c r="E216" s="12">
        <f>IF(AND(C216&lt;&gt;"",C216=C215),"Lijn 1: dezelfde arts twee dagen achter elkaar. ","")&amp;IF(AND(D216&lt;&gt;"",D216=D215),"Lijn 2: dezelfde arts twee dagen achter elkaar. ","")&amp;IF(AND(C216&lt;&gt;"",C216=D216),"Dezelfde arts op beide lijnen. ","")&amp;IF(AND(C216&lt;&gt;"",COUNTIFS(AbsMed,C216,AbsDu,"&lt;="&amp;A216,AbsAu,"&gt;="&amp;A216)&gt;0),C216&amp;" afwezig. ","")&amp;IF(AND(D216&lt;&gt;"",COUNTIFS(AbsMed,D216,AbsDu,"&lt;="&amp;A216,AbsAu,"&gt;="&amp;A216)&gt;0),D216&amp;" afwezig. ","")</f>
        <v/>
      </c>
    </row>
    <row r="217">
      <c r="A217" s="18">
        <f>Debut+215</f>
        <v/>
      </c>
      <c r="B217" s="7">
        <f>IF(COUNTIF(Feries,A217)&gt;0,"Feestdag",IF(WEEKDAY(A217,2)=6,"Zaterdag",IF(WEEKDAY(A217,2)=7,"Zondag","Weekdag")))</f>
        <v/>
      </c>
      <c r="C217" s="9" t="n"/>
      <c r="D217" s="9" t="n"/>
      <c r="E217" s="12">
        <f>IF(AND(C217&lt;&gt;"",C217=C216),"Lijn 1: dezelfde arts twee dagen achter elkaar. ","")&amp;IF(AND(D217&lt;&gt;"",D217=D216),"Lijn 2: dezelfde arts twee dagen achter elkaar. ","")&amp;IF(AND(C217&lt;&gt;"",C217=D217),"Dezelfde arts op beide lijnen. ","")&amp;IF(AND(C217&lt;&gt;"",COUNTIFS(AbsMed,C217,AbsDu,"&lt;="&amp;A217,AbsAu,"&gt;="&amp;A217)&gt;0),C217&amp;" afwezig. ","")&amp;IF(AND(D217&lt;&gt;"",COUNTIFS(AbsMed,D217,AbsDu,"&lt;="&amp;A217,AbsAu,"&gt;="&amp;A217)&gt;0),D217&amp;" afwezig. ","")</f>
        <v/>
      </c>
    </row>
    <row r="218">
      <c r="A218" s="18">
        <f>Debut+216</f>
        <v/>
      </c>
      <c r="B218" s="7">
        <f>IF(COUNTIF(Feries,A218)&gt;0,"Feestdag",IF(WEEKDAY(A218,2)=6,"Zaterdag",IF(WEEKDAY(A218,2)=7,"Zondag","Weekdag")))</f>
        <v/>
      </c>
      <c r="C218" s="9" t="n"/>
      <c r="D218" s="9" t="n"/>
      <c r="E218" s="12">
        <f>IF(AND(C218&lt;&gt;"",C218=C217),"Lijn 1: dezelfde arts twee dagen achter elkaar. ","")&amp;IF(AND(D218&lt;&gt;"",D218=D217),"Lijn 2: dezelfde arts twee dagen achter elkaar. ","")&amp;IF(AND(C218&lt;&gt;"",C218=D218),"Dezelfde arts op beide lijnen. ","")&amp;IF(AND(C218&lt;&gt;"",COUNTIFS(AbsMed,C218,AbsDu,"&lt;="&amp;A218,AbsAu,"&gt;="&amp;A218)&gt;0),C218&amp;" afwezig. ","")&amp;IF(AND(D218&lt;&gt;"",COUNTIFS(AbsMed,D218,AbsDu,"&lt;="&amp;A218,AbsAu,"&gt;="&amp;A218)&gt;0),D218&amp;" afwezig. ","")</f>
        <v/>
      </c>
    </row>
    <row r="219">
      <c r="A219" s="18">
        <f>Debut+217</f>
        <v/>
      </c>
      <c r="B219" s="7">
        <f>IF(COUNTIF(Feries,A219)&gt;0,"Feestdag",IF(WEEKDAY(A219,2)=6,"Zaterdag",IF(WEEKDAY(A219,2)=7,"Zondag","Weekdag")))</f>
        <v/>
      </c>
      <c r="C219" s="9" t="n"/>
      <c r="D219" s="9" t="n"/>
      <c r="E219" s="12">
        <f>IF(AND(C219&lt;&gt;"",C219=C218),"Lijn 1: dezelfde arts twee dagen achter elkaar. ","")&amp;IF(AND(D219&lt;&gt;"",D219=D218),"Lijn 2: dezelfde arts twee dagen achter elkaar. ","")&amp;IF(AND(C219&lt;&gt;"",C219=D219),"Dezelfde arts op beide lijnen. ","")&amp;IF(AND(C219&lt;&gt;"",COUNTIFS(AbsMed,C219,AbsDu,"&lt;="&amp;A219,AbsAu,"&gt;="&amp;A219)&gt;0),C219&amp;" afwezig. ","")&amp;IF(AND(D219&lt;&gt;"",COUNTIFS(AbsMed,D219,AbsDu,"&lt;="&amp;A219,AbsAu,"&gt;="&amp;A219)&gt;0),D219&amp;" afwezig. ","")</f>
        <v/>
      </c>
    </row>
    <row r="220">
      <c r="A220" s="18">
        <f>Debut+218</f>
        <v/>
      </c>
      <c r="B220" s="7">
        <f>IF(COUNTIF(Feries,A220)&gt;0,"Feestdag",IF(WEEKDAY(A220,2)=6,"Zaterdag",IF(WEEKDAY(A220,2)=7,"Zondag","Weekdag")))</f>
        <v/>
      </c>
      <c r="C220" s="9" t="n"/>
      <c r="D220" s="9" t="n"/>
      <c r="E220" s="12">
        <f>IF(AND(C220&lt;&gt;"",C220=C219),"Lijn 1: dezelfde arts twee dagen achter elkaar. ","")&amp;IF(AND(D220&lt;&gt;"",D220=D219),"Lijn 2: dezelfde arts twee dagen achter elkaar. ","")&amp;IF(AND(C220&lt;&gt;"",C220=D220),"Dezelfde arts op beide lijnen. ","")&amp;IF(AND(C220&lt;&gt;"",COUNTIFS(AbsMed,C220,AbsDu,"&lt;="&amp;A220,AbsAu,"&gt;="&amp;A220)&gt;0),C220&amp;" afwezig. ","")&amp;IF(AND(D220&lt;&gt;"",COUNTIFS(AbsMed,D220,AbsDu,"&lt;="&amp;A220,AbsAu,"&gt;="&amp;A220)&gt;0),D220&amp;" afwezig. ","")</f>
        <v/>
      </c>
    </row>
    <row r="221">
      <c r="A221" s="18">
        <f>Debut+219</f>
        <v/>
      </c>
      <c r="B221" s="7">
        <f>IF(COUNTIF(Feries,A221)&gt;0,"Feestdag",IF(WEEKDAY(A221,2)=6,"Zaterdag",IF(WEEKDAY(A221,2)=7,"Zondag","Weekdag")))</f>
        <v/>
      </c>
      <c r="C221" s="9" t="n"/>
      <c r="D221" s="9" t="n"/>
      <c r="E221" s="12">
        <f>IF(AND(C221&lt;&gt;"",C221=C220),"Lijn 1: dezelfde arts twee dagen achter elkaar. ","")&amp;IF(AND(D221&lt;&gt;"",D221=D220),"Lijn 2: dezelfde arts twee dagen achter elkaar. ","")&amp;IF(AND(C221&lt;&gt;"",C221=D221),"Dezelfde arts op beide lijnen. ","")&amp;IF(AND(C221&lt;&gt;"",COUNTIFS(AbsMed,C221,AbsDu,"&lt;="&amp;A221,AbsAu,"&gt;="&amp;A221)&gt;0),C221&amp;" afwezig. ","")&amp;IF(AND(D221&lt;&gt;"",COUNTIFS(AbsMed,D221,AbsDu,"&lt;="&amp;A221,AbsAu,"&gt;="&amp;A221)&gt;0),D221&amp;" afwezig. ","")</f>
        <v/>
      </c>
    </row>
    <row r="222">
      <c r="A222" s="18">
        <f>Debut+220</f>
        <v/>
      </c>
      <c r="B222" s="7">
        <f>IF(COUNTIF(Feries,A222)&gt;0,"Feestdag",IF(WEEKDAY(A222,2)=6,"Zaterdag",IF(WEEKDAY(A222,2)=7,"Zondag","Weekdag")))</f>
        <v/>
      </c>
      <c r="C222" s="9" t="n"/>
      <c r="D222" s="9" t="n"/>
      <c r="E222" s="12">
        <f>IF(AND(C222&lt;&gt;"",C222=C221),"Lijn 1: dezelfde arts twee dagen achter elkaar. ","")&amp;IF(AND(D222&lt;&gt;"",D222=D221),"Lijn 2: dezelfde arts twee dagen achter elkaar. ","")&amp;IF(AND(C222&lt;&gt;"",C222=D222),"Dezelfde arts op beide lijnen. ","")&amp;IF(AND(C222&lt;&gt;"",COUNTIFS(AbsMed,C222,AbsDu,"&lt;="&amp;A222,AbsAu,"&gt;="&amp;A222)&gt;0),C222&amp;" afwezig. ","")&amp;IF(AND(D222&lt;&gt;"",COUNTIFS(AbsMed,D222,AbsDu,"&lt;="&amp;A222,AbsAu,"&gt;="&amp;A222)&gt;0),D222&amp;" afwezig. ","")</f>
        <v/>
      </c>
    </row>
    <row r="223">
      <c r="A223" s="18">
        <f>Debut+221</f>
        <v/>
      </c>
      <c r="B223" s="7">
        <f>IF(COUNTIF(Feries,A223)&gt;0,"Feestdag",IF(WEEKDAY(A223,2)=6,"Zaterdag",IF(WEEKDAY(A223,2)=7,"Zondag","Weekdag")))</f>
        <v/>
      </c>
      <c r="C223" s="9" t="n"/>
      <c r="D223" s="9" t="n"/>
      <c r="E223" s="12">
        <f>IF(AND(C223&lt;&gt;"",C223=C222),"Lijn 1: dezelfde arts twee dagen achter elkaar. ","")&amp;IF(AND(D223&lt;&gt;"",D223=D222),"Lijn 2: dezelfde arts twee dagen achter elkaar. ","")&amp;IF(AND(C223&lt;&gt;"",C223=D223),"Dezelfde arts op beide lijnen. ","")&amp;IF(AND(C223&lt;&gt;"",COUNTIFS(AbsMed,C223,AbsDu,"&lt;="&amp;A223,AbsAu,"&gt;="&amp;A223)&gt;0),C223&amp;" afwezig. ","")&amp;IF(AND(D223&lt;&gt;"",COUNTIFS(AbsMed,D223,AbsDu,"&lt;="&amp;A223,AbsAu,"&gt;="&amp;A223)&gt;0),D223&amp;" afwezig. ","")</f>
        <v/>
      </c>
    </row>
    <row r="224">
      <c r="A224" s="18">
        <f>Debut+222</f>
        <v/>
      </c>
      <c r="B224" s="7">
        <f>IF(COUNTIF(Feries,A224)&gt;0,"Feestdag",IF(WEEKDAY(A224,2)=6,"Zaterdag",IF(WEEKDAY(A224,2)=7,"Zondag","Weekdag")))</f>
        <v/>
      </c>
      <c r="C224" s="9" t="n"/>
      <c r="D224" s="9" t="n"/>
      <c r="E224" s="12">
        <f>IF(AND(C224&lt;&gt;"",C224=C223),"Lijn 1: dezelfde arts twee dagen achter elkaar. ","")&amp;IF(AND(D224&lt;&gt;"",D224=D223),"Lijn 2: dezelfde arts twee dagen achter elkaar. ","")&amp;IF(AND(C224&lt;&gt;"",C224=D224),"Dezelfde arts op beide lijnen. ","")&amp;IF(AND(C224&lt;&gt;"",COUNTIFS(AbsMed,C224,AbsDu,"&lt;="&amp;A224,AbsAu,"&gt;="&amp;A224)&gt;0),C224&amp;" afwezig. ","")&amp;IF(AND(D224&lt;&gt;"",COUNTIFS(AbsMed,D224,AbsDu,"&lt;="&amp;A224,AbsAu,"&gt;="&amp;A224)&gt;0),D224&amp;" afwezig. ","")</f>
        <v/>
      </c>
    </row>
    <row r="225">
      <c r="A225" s="18">
        <f>Debut+223</f>
        <v/>
      </c>
      <c r="B225" s="7">
        <f>IF(COUNTIF(Feries,A225)&gt;0,"Feestdag",IF(WEEKDAY(A225,2)=6,"Zaterdag",IF(WEEKDAY(A225,2)=7,"Zondag","Weekdag")))</f>
        <v/>
      </c>
      <c r="C225" s="9" t="n"/>
      <c r="D225" s="9" t="n"/>
      <c r="E225" s="12">
        <f>IF(AND(C225&lt;&gt;"",C225=C224),"Lijn 1: dezelfde arts twee dagen achter elkaar. ","")&amp;IF(AND(D225&lt;&gt;"",D225=D224),"Lijn 2: dezelfde arts twee dagen achter elkaar. ","")&amp;IF(AND(C225&lt;&gt;"",C225=D225),"Dezelfde arts op beide lijnen. ","")&amp;IF(AND(C225&lt;&gt;"",COUNTIFS(AbsMed,C225,AbsDu,"&lt;="&amp;A225,AbsAu,"&gt;="&amp;A225)&gt;0),C225&amp;" afwezig. ","")&amp;IF(AND(D225&lt;&gt;"",COUNTIFS(AbsMed,D225,AbsDu,"&lt;="&amp;A225,AbsAu,"&gt;="&amp;A225)&gt;0),D225&amp;" afwezig. ","")</f>
        <v/>
      </c>
    </row>
    <row r="226">
      <c r="A226" s="18">
        <f>Debut+224</f>
        <v/>
      </c>
      <c r="B226" s="7">
        <f>IF(COUNTIF(Feries,A226)&gt;0,"Feestdag",IF(WEEKDAY(A226,2)=6,"Zaterdag",IF(WEEKDAY(A226,2)=7,"Zondag","Weekdag")))</f>
        <v/>
      </c>
      <c r="C226" s="9" t="n"/>
      <c r="D226" s="9" t="n"/>
      <c r="E226" s="12">
        <f>IF(AND(C226&lt;&gt;"",C226=C225),"Lijn 1: dezelfde arts twee dagen achter elkaar. ","")&amp;IF(AND(D226&lt;&gt;"",D226=D225),"Lijn 2: dezelfde arts twee dagen achter elkaar. ","")&amp;IF(AND(C226&lt;&gt;"",C226=D226),"Dezelfde arts op beide lijnen. ","")&amp;IF(AND(C226&lt;&gt;"",COUNTIFS(AbsMed,C226,AbsDu,"&lt;="&amp;A226,AbsAu,"&gt;="&amp;A226)&gt;0),C226&amp;" afwezig. ","")&amp;IF(AND(D226&lt;&gt;"",COUNTIFS(AbsMed,D226,AbsDu,"&lt;="&amp;A226,AbsAu,"&gt;="&amp;A226)&gt;0),D226&amp;" afwezig. ","")</f>
        <v/>
      </c>
    </row>
    <row r="227">
      <c r="A227" s="18">
        <f>Debut+225</f>
        <v/>
      </c>
      <c r="B227" s="7">
        <f>IF(COUNTIF(Feries,A227)&gt;0,"Feestdag",IF(WEEKDAY(A227,2)=6,"Zaterdag",IF(WEEKDAY(A227,2)=7,"Zondag","Weekdag")))</f>
        <v/>
      </c>
      <c r="C227" s="9" t="n"/>
      <c r="D227" s="9" t="n"/>
      <c r="E227" s="12">
        <f>IF(AND(C227&lt;&gt;"",C227=C226),"Lijn 1: dezelfde arts twee dagen achter elkaar. ","")&amp;IF(AND(D227&lt;&gt;"",D227=D226),"Lijn 2: dezelfde arts twee dagen achter elkaar. ","")&amp;IF(AND(C227&lt;&gt;"",C227=D227),"Dezelfde arts op beide lijnen. ","")&amp;IF(AND(C227&lt;&gt;"",COUNTIFS(AbsMed,C227,AbsDu,"&lt;="&amp;A227,AbsAu,"&gt;="&amp;A227)&gt;0),C227&amp;" afwezig. ","")&amp;IF(AND(D227&lt;&gt;"",COUNTIFS(AbsMed,D227,AbsDu,"&lt;="&amp;A227,AbsAu,"&gt;="&amp;A227)&gt;0),D227&amp;" afwezig. ","")</f>
        <v/>
      </c>
    </row>
    <row r="228">
      <c r="A228" s="18">
        <f>Debut+226</f>
        <v/>
      </c>
      <c r="B228" s="7">
        <f>IF(COUNTIF(Feries,A228)&gt;0,"Feestdag",IF(WEEKDAY(A228,2)=6,"Zaterdag",IF(WEEKDAY(A228,2)=7,"Zondag","Weekdag")))</f>
        <v/>
      </c>
      <c r="C228" s="9" t="n"/>
      <c r="D228" s="9" t="n"/>
      <c r="E228" s="12">
        <f>IF(AND(C228&lt;&gt;"",C228=C227),"Lijn 1: dezelfde arts twee dagen achter elkaar. ","")&amp;IF(AND(D228&lt;&gt;"",D228=D227),"Lijn 2: dezelfde arts twee dagen achter elkaar. ","")&amp;IF(AND(C228&lt;&gt;"",C228=D228),"Dezelfde arts op beide lijnen. ","")&amp;IF(AND(C228&lt;&gt;"",COUNTIFS(AbsMed,C228,AbsDu,"&lt;="&amp;A228,AbsAu,"&gt;="&amp;A228)&gt;0),C228&amp;" afwezig. ","")&amp;IF(AND(D228&lt;&gt;"",COUNTIFS(AbsMed,D228,AbsDu,"&lt;="&amp;A228,AbsAu,"&gt;="&amp;A228)&gt;0),D228&amp;" afwezig. ","")</f>
        <v/>
      </c>
    </row>
    <row r="229">
      <c r="A229" s="18">
        <f>Debut+227</f>
        <v/>
      </c>
      <c r="B229" s="7">
        <f>IF(COUNTIF(Feries,A229)&gt;0,"Feestdag",IF(WEEKDAY(A229,2)=6,"Zaterdag",IF(WEEKDAY(A229,2)=7,"Zondag","Weekdag")))</f>
        <v/>
      </c>
      <c r="C229" s="9" t="n"/>
      <c r="D229" s="9" t="n"/>
      <c r="E229" s="12">
        <f>IF(AND(C229&lt;&gt;"",C229=C228),"Lijn 1: dezelfde arts twee dagen achter elkaar. ","")&amp;IF(AND(D229&lt;&gt;"",D229=D228),"Lijn 2: dezelfde arts twee dagen achter elkaar. ","")&amp;IF(AND(C229&lt;&gt;"",C229=D229),"Dezelfde arts op beide lijnen. ","")&amp;IF(AND(C229&lt;&gt;"",COUNTIFS(AbsMed,C229,AbsDu,"&lt;="&amp;A229,AbsAu,"&gt;="&amp;A229)&gt;0),C229&amp;" afwezig. ","")&amp;IF(AND(D229&lt;&gt;"",COUNTIFS(AbsMed,D229,AbsDu,"&lt;="&amp;A229,AbsAu,"&gt;="&amp;A229)&gt;0),D229&amp;" afwezig. ","")</f>
        <v/>
      </c>
    </row>
    <row r="230">
      <c r="A230" s="18">
        <f>Debut+228</f>
        <v/>
      </c>
      <c r="B230" s="7">
        <f>IF(COUNTIF(Feries,A230)&gt;0,"Feestdag",IF(WEEKDAY(A230,2)=6,"Zaterdag",IF(WEEKDAY(A230,2)=7,"Zondag","Weekdag")))</f>
        <v/>
      </c>
      <c r="C230" s="9" t="n"/>
      <c r="D230" s="9" t="n"/>
      <c r="E230" s="12">
        <f>IF(AND(C230&lt;&gt;"",C230=C229),"Lijn 1: dezelfde arts twee dagen achter elkaar. ","")&amp;IF(AND(D230&lt;&gt;"",D230=D229),"Lijn 2: dezelfde arts twee dagen achter elkaar. ","")&amp;IF(AND(C230&lt;&gt;"",C230=D230),"Dezelfde arts op beide lijnen. ","")&amp;IF(AND(C230&lt;&gt;"",COUNTIFS(AbsMed,C230,AbsDu,"&lt;="&amp;A230,AbsAu,"&gt;="&amp;A230)&gt;0),C230&amp;" afwezig. ","")&amp;IF(AND(D230&lt;&gt;"",COUNTIFS(AbsMed,D230,AbsDu,"&lt;="&amp;A230,AbsAu,"&gt;="&amp;A230)&gt;0),D230&amp;" afwezig. ","")</f>
        <v/>
      </c>
    </row>
    <row r="231">
      <c r="A231" s="18">
        <f>Debut+229</f>
        <v/>
      </c>
      <c r="B231" s="7">
        <f>IF(COUNTIF(Feries,A231)&gt;0,"Feestdag",IF(WEEKDAY(A231,2)=6,"Zaterdag",IF(WEEKDAY(A231,2)=7,"Zondag","Weekdag")))</f>
        <v/>
      </c>
      <c r="C231" s="9" t="n"/>
      <c r="D231" s="9" t="n"/>
      <c r="E231" s="12">
        <f>IF(AND(C231&lt;&gt;"",C231=C230),"Lijn 1: dezelfde arts twee dagen achter elkaar. ","")&amp;IF(AND(D231&lt;&gt;"",D231=D230),"Lijn 2: dezelfde arts twee dagen achter elkaar. ","")&amp;IF(AND(C231&lt;&gt;"",C231=D231),"Dezelfde arts op beide lijnen. ","")&amp;IF(AND(C231&lt;&gt;"",COUNTIFS(AbsMed,C231,AbsDu,"&lt;="&amp;A231,AbsAu,"&gt;="&amp;A231)&gt;0),C231&amp;" afwezig. ","")&amp;IF(AND(D231&lt;&gt;"",COUNTIFS(AbsMed,D231,AbsDu,"&lt;="&amp;A231,AbsAu,"&gt;="&amp;A231)&gt;0),D231&amp;" afwezig. ","")</f>
        <v/>
      </c>
    </row>
    <row r="232">
      <c r="A232" s="18">
        <f>Debut+230</f>
        <v/>
      </c>
      <c r="B232" s="7">
        <f>IF(COUNTIF(Feries,A232)&gt;0,"Feestdag",IF(WEEKDAY(A232,2)=6,"Zaterdag",IF(WEEKDAY(A232,2)=7,"Zondag","Weekdag")))</f>
        <v/>
      </c>
      <c r="C232" s="9" t="n"/>
      <c r="D232" s="9" t="n"/>
      <c r="E232" s="12">
        <f>IF(AND(C232&lt;&gt;"",C232=C231),"Lijn 1: dezelfde arts twee dagen achter elkaar. ","")&amp;IF(AND(D232&lt;&gt;"",D232=D231),"Lijn 2: dezelfde arts twee dagen achter elkaar. ","")&amp;IF(AND(C232&lt;&gt;"",C232=D232),"Dezelfde arts op beide lijnen. ","")&amp;IF(AND(C232&lt;&gt;"",COUNTIFS(AbsMed,C232,AbsDu,"&lt;="&amp;A232,AbsAu,"&gt;="&amp;A232)&gt;0),C232&amp;" afwezig. ","")&amp;IF(AND(D232&lt;&gt;"",COUNTIFS(AbsMed,D232,AbsDu,"&lt;="&amp;A232,AbsAu,"&gt;="&amp;A232)&gt;0),D232&amp;" afwezig. ","")</f>
        <v/>
      </c>
    </row>
    <row r="233">
      <c r="A233" s="18">
        <f>Debut+231</f>
        <v/>
      </c>
      <c r="B233" s="7">
        <f>IF(COUNTIF(Feries,A233)&gt;0,"Feestdag",IF(WEEKDAY(A233,2)=6,"Zaterdag",IF(WEEKDAY(A233,2)=7,"Zondag","Weekdag")))</f>
        <v/>
      </c>
      <c r="C233" s="9" t="n"/>
      <c r="D233" s="9" t="n"/>
      <c r="E233" s="12">
        <f>IF(AND(C233&lt;&gt;"",C233=C232),"Lijn 1: dezelfde arts twee dagen achter elkaar. ","")&amp;IF(AND(D233&lt;&gt;"",D233=D232),"Lijn 2: dezelfde arts twee dagen achter elkaar. ","")&amp;IF(AND(C233&lt;&gt;"",C233=D233),"Dezelfde arts op beide lijnen. ","")&amp;IF(AND(C233&lt;&gt;"",COUNTIFS(AbsMed,C233,AbsDu,"&lt;="&amp;A233,AbsAu,"&gt;="&amp;A233)&gt;0),C233&amp;" afwezig. ","")&amp;IF(AND(D233&lt;&gt;"",COUNTIFS(AbsMed,D233,AbsDu,"&lt;="&amp;A233,AbsAu,"&gt;="&amp;A233)&gt;0),D233&amp;" afwezig. ","")</f>
        <v/>
      </c>
    </row>
    <row r="234">
      <c r="A234" s="18">
        <f>Debut+232</f>
        <v/>
      </c>
      <c r="B234" s="7">
        <f>IF(COUNTIF(Feries,A234)&gt;0,"Feestdag",IF(WEEKDAY(A234,2)=6,"Zaterdag",IF(WEEKDAY(A234,2)=7,"Zondag","Weekdag")))</f>
        <v/>
      </c>
      <c r="C234" s="9" t="n"/>
      <c r="D234" s="9" t="n"/>
      <c r="E234" s="12">
        <f>IF(AND(C234&lt;&gt;"",C234=C233),"Lijn 1: dezelfde arts twee dagen achter elkaar. ","")&amp;IF(AND(D234&lt;&gt;"",D234=D233),"Lijn 2: dezelfde arts twee dagen achter elkaar. ","")&amp;IF(AND(C234&lt;&gt;"",C234=D234),"Dezelfde arts op beide lijnen. ","")&amp;IF(AND(C234&lt;&gt;"",COUNTIFS(AbsMed,C234,AbsDu,"&lt;="&amp;A234,AbsAu,"&gt;="&amp;A234)&gt;0),C234&amp;" afwezig. ","")&amp;IF(AND(D234&lt;&gt;"",COUNTIFS(AbsMed,D234,AbsDu,"&lt;="&amp;A234,AbsAu,"&gt;="&amp;A234)&gt;0),D234&amp;" afwezig. ","")</f>
        <v/>
      </c>
    </row>
    <row r="235">
      <c r="A235" s="18">
        <f>Debut+233</f>
        <v/>
      </c>
      <c r="B235" s="7">
        <f>IF(COUNTIF(Feries,A235)&gt;0,"Feestdag",IF(WEEKDAY(A235,2)=6,"Zaterdag",IF(WEEKDAY(A235,2)=7,"Zondag","Weekdag")))</f>
        <v/>
      </c>
      <c r="C235" s="9" t="n"/>
      <c r="D235" s="9" t="n"/>
      <c r="E235" s="12">
        <f>IF(AND(C235&lt;&gt;"",C235=C234),"Lijn 1: dezelfde arts twee dagen achter elkaar. ","")&amp;IF(AND(D235&lt;&gt;"",D235=D234),"Lijn 2: dezelfde arts twee dagen achter elkaar. ","")&amp;IF(AND(C235&lt;&gt;"",C235=D235),"Dezelfde arts op beide lijnen. ","")&amp;IF(AND(C235&lt;&gt;"",COUNTIFS(AbsMed,C235,AbsDu,"&lt;="&amp;A235,AbsAu,"&gt;="&amp;A235)&gt;0),C235&amp;" afwezig. ","")&amp;IF(AND(D235&lt;&gt;"",COUNTIFS(AbsMed,D235,AbsDu,"&lt;="&amp;A235,AbsAu,"&gt;="&amp;A235)&gt;0),D235&amp;" afwezig. ","")</f>
        <v/>
      </c>
    </row>
    <row r="236">
      <c r="A236" s="18">
        <f>Debut+234</f>
        <v/>
      </c>
      <c r="B236" s="7">
        <f>IF(COUNTIF(Feries,A236)&gt;0,"Feestdag",IF(WEEKDAY(A236,2)=6,"Zaterdag",IF(WEEKDAY(A236,2)=7,"Zondag","Weekdag")))</f>
        <v/>
      </c>
      <c r="C236" s="9" t="n"/>
      <c r="D236" s="9" t="n"/>
      <c r="E236" s="12">
        <f>IF(AND(C236&lt;&gt;"",C236=C235),"Lijn 1: dezelfde arts twee dagen achter elkaar. ","")&amp;IF(AND(D236&lt;&gt;"",D236=D235),"Lijn 2: dezelfde arts twee dagen achter elkaar. ","")&amp;IF(AND(C236&lt;&gt;"",C236=D236),"Dezelfde arts op beide lijnen. ","")&amp;IF(AND(C236&lt;&gt;"",COUNTIFS(AbsMed,C236,AbsDu,"&lt;="&amp;A236,AbsAu,"&gt;="&amp;A236)&gt;0),C236&amp;" afwezig. ","")&amp;IF(AND(D236&lt;&gt;"",COUNTIFS(AbsMed,D236,AbsDu,"&lt;="&amp;A236,AbsAu,"&gt;="&amp;A236)&gt;0),D236&amp;" afwezig. ","")</f>
        <v/>
      </c>
    </row>
    <row r="237">
      <c r="A237" s="18">
        <f>Debut+235</f>
        <v/>
      </c>
      <c r="B237" s="7">
        <f>IF(COUNTIF(Feries,A237)&gt;0,"Feestdag",IF(WEEKDAY(A237,2)=6,"Zaterdag",IF(WEEKDAY(A237,2)=7,"Zondag","Weekdag")))</f>
        <v/>
      </c>
      <c r="C237" s="9" t="n"/>
      <c r="D237" s="9" t="n"/>
      <c r="E237" s="12">
        <f>IF(AND(C237&lt;&gt;"",C237=C236),"Lijn 1: dezelfde arts twee dagen achter elkaar. ","")&amp;IF(AND(D237&lt;&gt;"",D237=D236),"Lijn 2: dezelfde arts twee dagen achter elkaar. ","")&amp;IF(AND(C237&lt;&gt;"",C237=D237),"Dezelfde arts op beide lijnen. ","")&amp;IF(AND(C237&lt;&gt;"",COUNTIFS(AbsMed,C237,AbsDu,"&lt;="&amp;A237,AbsAu,"&gt;="&amp;A237)&gt;0),C237&amp;" afwezig. ","")&amp;IF(AND(D237&lt;&gt;"",COUNTIFS(AbsMed,D237,AbsDu,"&lt;="&amp;A237,AbsAu,"&gt;="&amp;A237)&gt;0),D237&amp;" afwezig. ","")</f>
        <v/>
      </c>
    </row>
    <row r="238">
      <c r="A238" s="18">
        <f>Debut+236</f>
        <v/>
      </c>
      <c r="B238" s="7">
        <f>IF(COUNTIF(Feries,A238)&gt;0,"Feestdag",IF(WEEKDAY(A238,2)=6,"Zaterdag",IF(WEEKDAY(A238,2)=7,"Zondag","Weekdag")))</f>
        <v/>
      </c>
      <c r="C238" s="9" t="n"/>
      <c r="D238" s="9" t="n"/>
      <c r="E238" s="12">
        <f>IF(AND(C238&lt;&gt;"",C238=C237),"Lijn 1: dezelfde arts twee dagen achter elkaar. ","")&amp;IF(AND(D238&lt;&gt;"",D238=D237),"Lijn 2: dezelfde arts twee dagen achter elkaar. ","")&amp;IF(AND(C238&lt;&gt;"",C238=D238),"Dezelfde arts op beide lijnen. ","")&amp;IF(AND(C238&lt;&gt;"",COUNTIFS(AbsMed,C238,AbsDu,"&lt;="&amp;A238,AbsAu,"&gt;="&amp;A238)&gt;0),C238&amp;" afwezig. ","")&amp;IF(AND(D238&lt;&gt;"",COUNTIFS(AbsMed,D238,AbsDu,"&lt;="&amp;A238,AbsAu,"&gt;="&amp;A238)&gt;0),D238&amp;" afwezig. ","")</f>
        <v/>
      </c>
    </row>
    <row r="239">
      <c r="A239" s="18">
        <f>Debut+237</f>
        <v/>
      </c>
      <c r="B239" s="7">
        <f>IF(COUNTIF(Feries,A239)&gt;0,"Feestdag",IF(WEEKDAY(A239,2)=6,"Zaterdag",IF(WEEKDAY(A239,2)=7,"Zondag","Weekdag")))</f>
        <v/>
      </c>
      <c r="C239" s="9" t="n"/>
      <c r="D239" s="9" t="n"/>
      <c r="E239" s="12">
        <f>IF(AND(C239&lt;&gt;"",C239=C238),"Lijn 1: dezelfde arts twee dagen achter elkaar. ","")&amp;IF(AND(D239&lt;&gt;"",D239=D238),"Lijn 2: dezelfde arts twee dagen achter elkaar. ","")&amp;IF(AND(C239&lt;&gt;"",C239=D239),"Dezelfde arts op beide lijnen. ","")&amp;IF(AND(C239&lt;&gt;"",COUNTIFS(AbsMed,C239,AbsDu,"&lt;="&amp;A239,AbsAu,"&gt;="&amp;A239)&gt;0),C239&amp;" afwezig. ","")&amp;IF(AND(D239&lt;&gt;"",COUNTIFS(AbsMed,D239,AbsDu,"&lt;="&amp;A239,AbsAu,"&gt;="&amp;A239)&gt;0),D239&amp;" afwezig. ","")</f>
        <v/>
      </c>
    </row>
    <row r="240">
      <c r="A240" s="18">
        <f>Debut+238</f>
        <v/>
      </c>
      <c r="B240" s="7">
        <f>IF(COUNTIF(Feries,A240)&gt;0,"Feestdag",IF(WEEKDAY(A240,2)=6,"Zaterdag",IF(WEEKDAY(A240,2)=7,"Zondag","Weekdag")))</f>
        <v/>
      </c>
      <c r="C240" s="9" t="n"/>
      <c r="D240" s="9" t="n"/>
      <c r="E240" s="12">
        <f>IF(AND(C240&lt;&gt;"",C240=C239),"Lijn 1: dezelfde arts twee dagen achter elkaar. ","")&amp;IF(AND(D240&lt;&gt;"",D240=D239),"Lijn 2: dezelfde arts twee dagen achter elkaar. ","")&amp;IF(AND(C240&lt;&gt;"",C240=D240),"Dezelfde arts op beide lijnen. ","")&amp;IF(AND(C240&lt;&gt;"",COUNTIFS(AbsMed,C240,AbsDu,"&lt;="&amp;A240,AbsAu,"&gt;="&amp;A240)&gt;0),C240&amp;" afwezig. ","")&amp;IF(AND(D240&lt;&gt;"",COUNTIFS(AbsMed,D240,AbsDu,"&lt;="&amp;A240,AbsAu,"&gt;="&amp;A240)&gt;0),D240&amp;" afwezig. ","")</f>
        <v/>
      </c>
    </row>
    <row r="241">
      <c r="A241" s="18">
        <f>Debut+239</f>
        <v/>
      </c>
      <c r="B241" s="7">
        <f>IF(COUNTIF(Feries,A241)&gt;0,"Feestdag",IF(WEEKDAY(A241,2)=6,"Zaterdag",IF(WEEKDAY(A241,2)=7,"Zondag","Weekdag")))</f>
        <v/>
      </c>
      <c r="C241" s="9" t="n"/>
      <c r="D241" s="9" t="n"/>
      <c r="E241" s="12">
        <f>IF(AND(C241&lt;&gt;"",C241=C240),"Lijn 1: dezelfde arts twee dagen achter elkaar. ","")&amp;IF(AND(D241&lt;&gt;"",D241=D240),"Lijn 2: dezelfde arts twee dagen achter elkaar. ","")&amp;IF(AND(C241&lt;&gt;"",C241=D241),"Dezelfde arts op beide lijnen. ","")&amp;IF(AND(C241&lt;&gt;"",COUNTIFS(AbsMed,C241,AbsDu,"&lt;="&amp;A241,AbsAu,"&gt;="&amp;A241)&gt;0),C241&amp;" afwezig. ","")&amp;IF(AND(D241&lt;&gt;"",COUNTIFS(AbsMed,D241,AbsDu,"&lt;="&amp;A241,AbsAu,"&gt;="&amp;A241)&gt;0),D241&amp;" afwezig. ","")</f>
        <v/>
      </c>
    </row>
    <row r="242">
      <c r="A242" s="18">
        <f>Debut+240</f>
        <v/>
      </c>
      <c r="B242" s="7">
        <f>IF(COUNTIF(Feries,A242)&gt;0,"Feestdag",IF(WEEKDAY(A242,2)=6,"Zaterdag",IF(WEEKDAY(A242,2)=7,"Zondag","Weekdag")))</f>
        <v/>
      </c>
      <c r="C242" s="9" t="n"/>
      <c r="D242" s="9" t="n"/>
      <c r="E242" s="12">
        <f>IF(AND(C242&lt;&gt;"",C242=C241),"Lijn 1: dezelfde arts twee dagen achter elkaar. ","")&amp;IF(AND(D242&lt;&gt;"",D242=D241),"Lijn 2: dezelfde arts twee dagen achter elkaar. ","")&amp;IF(AND(C242&lt;&gt;"",C242=D242),"Dezelfde arts op beide lijnen. ","")&amp;IF(AND(C242&lt;&gt;"",COUNTIFS(AbsMed,C242,AbsDu,"&lt;="&amp;A242,AbsAu,"&gt;="&amp;A242)&gt;0),C242&amp;" afwezig. ","")&amp;IF(AND(D242&lt;&gt;"",COUNTIFS(AbsMed,D242,AbsDu,"&lt;="&amp;A242,AbsAu,"&gt;="&amp;A242)&gt;0),D242&amp;" afwezig. ","")</f>
        <v/>
      </c>
    </row>
    <row r="243">
      <c r="A243" s="18">
        <f>Debut+241</f>
        <v/>
      </c>
      <c r="B243" s="7">
        <f>IF(COUNTIF(Feries,A243)&gt;0,"Feestdag",IF(WEEKDAY(A243,2)=6,"Zaterdag",IF(WEEKDAY(A243,2)=7,"Zondag","Weekdag")))</f>
        <v/>
      </c>
      <c r="C243" s="9" t="n"/>
      <c r="D243" s="9" t="n"/>
      <c r="E243" s="12">
        <f>IF(AND(C243&lt;&gt;"",C243=C242),"Lijn 1: dezelfde arts twee dagen achter elkaar. ","")&amp;IF(AND(D243&lt;&gt;"",D243=D242),"Lijn 2: dezelfde arts twee dagen achter elkaar. ","")&amp;IF(AND(C243&lt;&gt;"",C243=D243),"Dezelfde arts op beide lijnen. ","")&amp;IF(AND(C243&lt;&gt;"",COUNTIFS(AbsMed,C243,AbsDu,"&lt;="&amp;A243,AbsAu,"&gt;="&amp;A243)&gt;0),C243&amp;" afwezig. ","")&amp;IF(AND(D243&lt;&gt;"",COUNTIFS(AbsMed,D243,AbsDu,"&lt;="&amp;A243,AbsAu,"&gt;="&amp;A243)&gt;0),D243&amp;" afwezig. ","")</f>
        <v/>
      </c>
    </row>
    <row r="244">
      <c r="A244" s="18">
        <f>Debut+242</f>
        <v/>
      </c>
      <c r="B244" s="7">
        <f>IF(COUNTIF(Feries,A244)&gt;0,"Feestdag",IF(WEEKDAY(A244,2)=6,"Zaterdag",IF(WEEKDAY(A244,2)=7,"Zondag","Weekdag")))</f>
        <v/>
      </c>
      <c r="C244" s="9" t="n"/>
      <c r="D244" s="9" t="n"/>
      <c r="E244" s="12">
        <f>IF(AND(C244&lt;&gt;"",C244=C243),"Lijn 1: dezelfde arts twee dagen achter elkaar. ","")&amp;IF(AND(D244&lt;&gt;"",D244=D243),"Lijn 2: dezelfde arts twee dagen achter elkaar. ","")&amp;IF(AND(C244&lt;&gt;"",C244=D244),"Dezelfde arts op beide lijnen. ","")&amp;IF(AND(C244&lt;&gt;"",COUNTIFS(AbsMed,C244,AbsDu,"&lt;="&amp;A244,AbsAu,"&gt;="&amp;A244)&gt;0),C244&amp;" afwezig. ","")&amp;IF(AND(D244&lt;&gt;"",COUNTIFS(AbsMed,D244,AbsDu,"&lt;="&amp;A244,AbsAu,"&gt;="&amp;A244)&gt;0),D244&amp;" afwezig. ","")</f>
        <v/>
      </c>
    </row>
    <row r="245">
      <c r="A245" s="18">
        <f>Debut+243</f>
        <v/>
      </c>
      <c r="B245" s="7">
        <f>IF(COUNTIF(Feries,A245)&gt;0,"Feestdag",IF(WEEKDAY(A245,2)=6,"Zaterdag",IF(WEEKDAY(A245,2)=7,"Zondag","Weekdag")))</f>
        <v/>
      </c>
      <c r="C245" s="9" t="n"/>
      <c r="D245" s="9" t="n"/>
      <c r="E245" s="12">
        <f>IF(AND(C245&lt;&gt;"",C245=C244),"Lijn 1: dezelfde arts twee dagen achter elkaar. ","")&amp;IF(AND(D245&lt;&gt;"",D245=D244),"Lijn 2: dezelfde arts twee dagen achter elkaar. ","")&amp;IF(AND(C245&lt;&gt;"",C245=D245),"Dezelfde arts op beide lijnen. ","")&amp;IF(AND(C245&lt;&gt;"",COUNTIFS(AbsMed,C245,AbsDu,"&lt;="&amp;A245,AbsAu,"&gt;="&amp;A245)&gt;0),C245&amp;" afwezig. ","")&amp;IF(AND(D245&lt;&gt;"",COUNTIFS(AbsMed,D245,AbsDu,"&lt;="&amp;A245,AbsAu,"&gt;="&amp;A245)&gt;0),D245&amp;" afwezig. ","")</f>
        <v/>
      </c>
    </row>
    <row r="246">
      <c r="A246" s="18">
        <f>Debut+244</f>
        <v/>
      </c>
      <c r="B246" s="7">
        <f>IF(COUNTIF(Feries,A246)&gt;0,"Feestdag",IF(WEEKDAY(A246,2)=6,"Zaterdag",IF(WEEKDAY(A246,2)=7,"Zondag","Weekdag")))</f>
        <v/>
      </c>
      <c r="C246" s="9" t="n"/>
      <c r="D246" s="9" t="n"/>
      <c r="E246" s="12">
        <f>IF(AND(C246&lt;&gt;"",C246=C245),"Lijn 1: dezelfde arts twee dagen achter elkaar. ","")&amp;IF(AND(D246&lt;&gt;"",D246=D245),"Lijn 2: dezelfde arts twee dagen achter elkaar. ","")&amp;IF(AND(C246&lt;&gt;"",C246=D246),"Dezelfde arts op beide lijnen. ","")&amp;IF(AND(C246&lt;&gt;"",COUNTIFS(AbsMed,C246,AbsDu,"&lt;="&amp;A246,AbsAu,"&gt;="&amp;A246)&gt;0),C246&amp;" afwezig. ","")&amp;IF(AND(D246&lt;&gt;"",COUNTIFS(AbsMed,D246,AbsDu,"&lt;="&amp;A246,AbsAu,"&gt;="&amp;A246)&gt;0),D246&amp;" afwezig. ","")</f>
        <v/>
      </c>
    </row>
    <row r="247">
      <c r="A247" s="18">
        <f>Debut+245</f>
        <v/>
      </c>
      <c r="B247" s="7">
        <f>IF(COUNTIF(Feries,A247)&gt;0,"Feestdag",IF(WEEKDAY(A247,2)=6,"Zaterdag",IF(WEEKDAY(A247,2)=7,"Zondag","Weekdag")))</f>
        <v/>
      </c>
      <c r="C247" s="9" t="n"/>
      <c r="D247" s="9" t="n"/>
      <c r="E247" s="12">
        <f>IF(AND(C247&lt;&gt;"",C247=C246),"Lijn 1: dezelfde arts twee dagen achter elkaar. ","")&amp;IF(AND(D247&lt;&gt;"",D247=D246),"Lijn 2: dezelfde arts twee dagen achter elkaar. ","")&amp;IF(AND(C247&lt;&gt;"",C247=D247),"Dezelfde arts op beide lijnen. ","")&amp;IF(AND(C247&lt;&gt;"",COUNTIFS(AbsMed,C247,AbsDu,"&lt;="&amp;A247,AbsAu,"&gt;="&amp;A247)&gt;0),C247&amp;" afwezig. ","")&amp;IF(AND(D247&lt;&gt;"",COUNTIFS(AbsMed,D247,AbsDu,"&lt;="&amp;A247,AbsAu,"&gt;="&amp;A247)&gt;0),D247&amp;" afwezig. ","")</f>
        <v/>
      </c>
    </row>
    <row r="248">
      <c r="A248" s="18">
        <f>Debut+246</f>
        <v/>
      </c>
      <c r="B248" s="7">
        <f>IF(COUNTIF(Feries,A248)&gt;0,"Feestdag",IF(WEEKDAY(A248,2)=6,"Zaterdag",IF(WEEKDAY(A248,2)=7,"Zondag","Weekdag")))</f>
        <v/>
      </c>
      <c r="C248" s="9" t="n"/>
      <c r="D248" s="9" t="n"/>
      <c r="E248" s="12">
        <f>IF(AND(C248&lt;&gt;"",C248=C247),"Lijn 1: dezelfde arts twee dagen achter elkaar. ","")&amp;IF(AND(D248&lt;&gt;"",D248=D247),"Lijn 2: dezelfde arts twee dagen achter elkaar. ","")&amp;IF(AND(C248&lt;&gt;"",C248=D248),"Dezelfde arts op beide lijnen. ","")&amp;IF(AND(C248&lt;&gt;"",COUNTIFS(AbsMed,C248,AbsDu,"&lt;="&amp;A248,AbsAu,"&gt;="&amp;A248)&gt;0),C248&amp;" afwezig. ","")&amp;IF(AND(D248&lt;&gt;"",COUNTIFS(AbsMed,D248,AbsDu,"&lt;="&amp;A248,AbsAu,"&gt;="&amp;A248)&gt;0),D248&amp;" afwezig. ","")</f>
        <v/>
      </c>
    </row>
    <row r="249">
      <c r="A249" s="18">
        <f>Debut+247</f>
        <v/>
      </c>
      <c r="B249" s="7">
        <f>IF(COUNTIF(Feries,A249)&gt;0,"Feestdag",IF(WEEKDAY(A249,2)=6,"Zaterdag",IF(WEEKDAY(A249,2)=7,"Zondag","Weekdag")))</f>
        <v/>
      </c>
      <c r="C249" s="9" t="n"/>
      <c r="D249" s="9" t="n"/>
      <c r="E249" s="12">
        <f>IF(AND(C249&lt;&gt;"",C249=C248),"Lijn 1: dezelfde arts twee dagen achter elkaar. ","")&amp;IF(AND(D249&lt;&gt;"",D249=D248),"Lijn 2: dezelfde arts twee dagen achter elkaar. ","")&amp;IF(AND(C249&lt;&gt;"",C249=D249),"Dezelfde arts op beide lijnen. ","")&amp;IF(AND(C249&lt;&gt;"",COUNTIFS(AbsMed,C249,AbsDu,"&lt;="&amp;A249,AbsAu,"&gt;="&amp;A249)&gt;0),C249&amp;" afwezig. ","")&amp;IF(AND(D249&lt;&gt;"",COUNTIFS(AbsMed,D249,AbsDu,"&lt;="&amp;A249,AbsAu,"&gt;="&amp;A249)&gt;0),D249&amp;" afwezig. ","")</f>
        <v/>
      </c>
    </row>
    <row r="250">
      <c r="A250" s="18">
        <f>Debut+248</f>
        <v/>
      </c>
      <c r="B250" s="7">
        <f>IF(COUNTIF(Feries,A250)&gt;0,"Feestdag",IF(WEEKDAY(A250,2)=6,"Zaterdag",IF(WEEKDAY(A250,2)=7,"Zondag","Weekdag")))</f>
        <v/>
      </c>
      <c r="C250" s="9" t="n"/>
      <c r="D250" s="9" t="n"/>
      <c r="E250" s="12">
        <f>IF(AND(C250&lt;&gt;"",C250=C249),"Lijn 1: dezelfde arts twee dagen achter elkaar. ","")&amp;IF(AND(D250&lt;&gt;"",D250=D249),"Lijn 2: dezelfde arts twee dagen achter elkaar. ","")&amp;IF(AND(C250&lt;&gt;"",C250=D250),"Dezelfde arts op beide lijnen. ","")&amp;IF(AND(C250&lt;&gt;"",COUNTIFS(AbsMed,C250,AbsDu,"&lt;="&amp;A250,AbsAu,"&gt;="&amp;A250)&gt;0),C250&amp;" afwezig. ","")&amp;IF(AND(D250&lt;&gt;"",COUNTIFS(AbsMed,D250,AbsDu,"&lt;="&amp;A250,AbsAu,"&gt;="&amp;A250)&gt;0),D250&amp;" afwezig. ","")</f>
        <v/>
      </c>
    </row>
    <row r="251">
      <c r="A251" s="18">
        <f>Debut+249</f>
        <v/>
      </c>
      <c r="B251" s="7">
        <f>IF(COUNTIF(Feries,A251)&gt;0,"Feestdag",IF(WEEKDAY(A251,2)=6,"Zaterdag",IF(WEEKDAY(A251,2)=7,"Zondag","Weekdag")))</f>
        <v/>
      </c>
      <c r="C251" s="9" t="n"/>
      <c r="D251" s="9" t="n"/>
      <c r="E251" s="12">
        <f>IF(AND(C251&lt;&gt;"",C251=C250),"Lijn 1: dezelfde arts twee dagen achter elkaar. ","")&amp;IF(AND(D251&lt;&gt;"",D251=D250),"Lijn 2: dezelfde arts twee dagen achter elkaar. ","")&amp;IF(AND(C251&lt;&gt;"",C251=D251),"Dezelfde arts op beide lijnen. ","")&amp;IF(AND(C251&lt;&gt;"",COUNTIFS(AbsMed,C251,AbsDu,"&lt;="&amp;A251,AbsAu,"&gt;="&amp;A251)&gt;0),C251&amp;" afwezig. ","")&amp;IF(AND(D251&lt;&gt;"",COUNTIFS(AbsMed,D251,AbsDu,"&lt;="&amp;A251,AbsAu,"&gt;="&amp;A251)&gt;0),D251&amp;" afwezig. ","")</f>
        <v/>
      </c>
    </row>
    <row r="252">
      <c r="A252" s="18">
        <f>Debut+250</f>
        <v/>
      </c>
      <c r="B252" s="7">
        <f>IF(COUNTIF(Feries,A252)&gt;0,"Feestdag",IF(WEEKDAY(A252,2)=6,"Zaterdag",IF(WEEKDAY(A252,2)=7,"Zondag","Weekdag")))</f>
        <v/>
      </c>
      <c r="C252" s="9" t="n"/>
      <c r="D252" s="9" t="n"/>
      <c r="E252" s="12">
        <f>IF(AND(C252&lt;&gt;"",C252=C251),"Lijn 1: dezelfde arts twee dagen achter elkaar. ","")&amp;IF(AND(D252&lt;&gt;"",D252=D251),"Lijn 2: dezelfde arts twee dagen achter elkaar. ","")&amp;IF(AND(C252&lt;&gt;"",C252=D252),"Dezelfde arts op beide lijnen. ","")&amp;IF(AND(C252&lt;&gt;"",COUNTIFS(AbsMed,C252,AbsDu,"&lt;="&amp;A252,AbsAu,"&gt;="&amp;A252)&gt;0),C252&amp;" afwezig. ","")&amp;IF(AND(D252&lt;&gt;"",COUNTIFS(AbsMed,D252,AbsDu,"&lt;="&amp;A252,AbsAu,"&gt;="&amp;A252)&gt;0),D252&amp;" afwezig. ","")</f>
        <v/>
      </c>
    </row>
    <row r="253">
      <c r="A253" s="18">
        <f>Debut+251</f>
        <v/>
      </c>
      <c r="B253" s="7">
        <f>IF(COUNTIF(Feries,A253)&gt;0,"Feestdag",IF(WEEKDAY(A253,2)=6,"Zaterdag",IF(WEEKDAY(A253,2)=7,"Zondag","Weekdag")))</f>
        <v/>
      </c>
      <c r="C253" s="9" t="n"/>
      <c r="D253" s="9" t="n"/>
      <c r="E253" s="12">
        <f>IF(AND(C253&lt;&gt;"",C253=C252),"Lijn 1: dezelfde arts twee dagen achter elkaar. ","")&amp;IF(AND(D253&lt;&gt;"",D253=D252),"Lijn 2: dezelfde arts twee dagen achter elkaar. ","")&amp;IF(AND(C253&lt;&gt;"",C253=D253),"Dezelfde arts op beide lijnen. ","")&amp;IF(AND(C253&lt;&gt;"",COUNTIFS(AbsMed,C253,AbsDu,"&lt;="&amp;A253,AbsAu,"&gt;="&amp;A253)&gt;0),C253&amp;" afwezig. ","")&amp;IF(AND(D253&lt;&gt;"",COUNTIFS(AbsMed,D253,AbsDu,"&lt;="&amp;A253,AbsAu,"&gt;="&amp;A253)&gt;0),D253&amp;" afwezig. ","")</f>
        <v/>
      </c>
    </row>
    <row r="254">
      <c r="A254" s="18">
        <f>Debut+252</f>
        <v/>
      </c>
      <c r="B254" s="7">
        <f>IF(COUNTIF(Feries,A254)&gt;0,"Feestdag",IF(WEEKDAY(A254,2)=6,"Zaterdag",IF(WEEKDAY(A254,2)=7,"Zondag","Weekdag")))</f>
        <v/>
      </c>
      <c r="C254" s="9" t="n"/>
      <c r="D254" s="9" t="n"/>
      <c r="E254" s="12">
        <f>IF(AND(C254&lt;&gt;"",C254=C253),"Lijn 1: dezelfde arts twee dagen achter elkaar. ","")&amp;IF(AND(D254&lt;&gt;"",D254=D253),"Lijn 2: dezelfde arts twee dagen achter elkaar. ","")&amp;IF(AND(C254&lt;&gt;"",C254=D254),"Dezelfde arts op beide lijnen. ","")&amp;IF(AND(C254&lt;&gt;"",COUNTIFS(AbsMed,C254,AbsDu,"&lt;="&amp;A254,AbsAu,"&gt;="&amp;A254)&gt;0),C254&amp;" afwezig. ","")&amp;IF(AND(D254&lt;&gt;"",COUNTIFS(AbsMed,D254,AbsDu,"&lt;="&amp;A254,AbsAu,"&gt;="&amp;A254)&gt;0),D254&amp;" afwezig. ","")</f>
        <v/>
      </c>
    </row>
    <row r="255">
      <c r="A255" s="18">
        <f>Debut+253</f>
        <v/>
      </c>
      <c r="B255" s="7">
        <f>IF(COUNTIF(Feries,A255)&gt;0,"Feestdag",IF(WEEKDAY(A255,2)=6,"Zaterdag",IF(WEEKDAY(A255,2)=7,"Zondag","Weekdag")))</f>
        <v/>
      </c>
      <c r="C255" s="9" t="n"/>
      <c r="D255" s="9" t="n"/>
      <c r="E255" s="12">
        <f>IF(AND(C255&lt;&gt;"",C255=C254),"Lijn 1: dezelfde arts twee dagen achter elkaar. ","")&amp;IF(AND(D255&lt;&gt;"",D255=D254),"Lijn 2: dezelfde arts twee dagen achter elkaar. ","")&amp;IF(AND(C255&lt;&gt;"",C255=D255),"Dezelfde arts op beide lijnen. ","")&amp;IF(AND(C255&lt;&gt;"",COUNTIFS(AbsMed,C255,AbsDu,"&lt;="&amp;A255,AbsAu,"&gt;="&amp;A255)&gt;0),C255&amp;" afwezig. ","")&amp;IF(AND(D255&lt;&gt;"",COUNTIFS(AbsMed,D255,AbsDu,"&lt;="&amp;A255,AbsAu,"&gt;="&amp;A255)&gt;0),D255&amp;" afwezig. ","")</f>
        <v/>
      </c>
    </row>
    <row r="256">
      <c r="A256" s="18">
        <f>Debut+254</f>
        <v/>
      </c>
      <c r="B256" s="7">
        <f>IF(COUNTIF(Feries,A256)&gt;0,"Feestdag",IF(WEEKDAY(A256,2)=6,"Zaterdag",IF(WEEKDAY(A256,2)=7,"Zondag","Weekdag")))</f>
        <v/>
      </c>
      <c r="C256" s="9" t="n"/>
      <c r="D256" s="9" t="n"/>
      <c r="E256" s="12">
        <f>IF(AND(C256&lt;&gt;"",C256=C255),"Lijn 1: dezelfde arts twee dagen achter elkaar. ","")&amp;IF(AND(D256&lt;&gt;"",D256=D255),"Lijn 2: dezelfde arts twee dagen achter elkaar. ","")&amp;IF(AND(C256&lt;&gt;"",C256=D256),"Dezelfde arts op beide lijnen. ","")&amp;IF(AND(C256&lt;&gt;"",COUNTIFS(AbsMed,C256,AbsDu,"&lt;="&amp;A256,AbsAu,"&gt;="&amp;A256)&gt;0),C256&amp;" afwezig. ","")&amp;IF(AND(D256&lt;&gt;"",COUNTIFS(AbsMed,D256,AbsDu,"&lt;="&amp;A256,AbsAu,"&gt;="&amp;A256)&gt;0),D256&amp;" afwezig. ","")</f>
        <v/>
      </c>
    </row>
    <row r="257">
      <c r="A257" s="18">
        <f>Debut+255</f>
        <v/>
      </c>
      <c r="B257" s="7">
        <f>IF(COUNTIF(Feries,A257)&gt;0,"Feestdag",IF(WEEKDAY(A257,2)=6,"Zaterdag",IF(WEEKDAY(A257,2)=7,"Zondag","Weekdag")))</f>
        <v/>
      </c>
      <c r="C257" s="9" t="n"/>
      <c r="D257" s="9" t="n"/>
      <c r="E257" s="12">
        <f>IF(AND(C257&lt;&gt;"",C257=C256),"Lijn 1: dezelfde arts twee dagen achter elkaar. ","")&amp;IF(AND(D257&lt;&gt;"",D257=D256),"Lijn 2: dezelfde arts twee dagen achter elkaar. ","")&amp;IF(AND(C257&lt;&gt;"",C257=D257),"Dezelfde arts op beide lijnen. ","")&amp;IF(AND(C257&lt;&gt;"",COUNTIFS(AbsMed,C257,AbsDu,"&lt;="&amp;A257,AbsAu,"&gt;="&amp;A257)&gt;0),C257&amp;" afwezig. ","")&amp;IF(AND(D257&lt;&gt;"",COUNTIFS(AbsMed,D257,AbsDu,"&lt;="&amp;A257,AbsAu,"&gt;="&amp;A257)&gt;0),D257&amp;" afwezig. ","")</f>
        <v/>
      </c>
    </row>
    <row r="258">
      <c r="A258" s="18">
        <f>Debut+256</f>
        <v/>
      </c>
      <c r="B258" s="7">
        <f>IF(COUNTIF(Feries,A258)&gt;0,"Feestdag",IF(WEEKDAY(A258,2)=6,"Zaterdag",IF(WEEKDAY(A258,2)=7,"Zondag","Weekdag")))</f>
        <v/>
      </c>
      <c r="C258" s="9" t="n"/>
      <c r="D258" s="9" t="n"/>
      <c r="E258" s="12">
        <f>IF(AND(C258&lt;&gt;"",C258=C257),"Lijn 1: dezelfde arts twee dagen achter elkaar. ","")&amp;IF(AND(D258&lt;&gt;"",D258=D257),"Lijn 2: dezelfde arts twee dagen achter elkaar. ","")&amp;IF(AND(C258&lt;&gt;"",C258=D258),"Dezelfde arts op beide lijnen. ","")&amp;IF(AND(C258&lt;&gt;"",COUNTIFS(AbsMed,C258,AbsDu,"&lt;="&amp;A258,AbsAu,"&gt;="&amp;A258)&gt;0),C258&amp;" afwezig. ","")&amp;IF(AND(D258&lt;&gt;"",COUNTIFS(AbsMed,D258,AbsDu,"&lt;="&amp;A258,AbsAu,"&gt;="&amp;A258)&gt;0),D258&amp;" afwezig. ","")</f>
        <v/>
      </c>
    </row>
    <row r="259">
      <c r="A259" s="18">
        <f>Debut+257</f>
        <v/>
      </c>
      <c r="B259" s="7">
        <f>IF(COUNTIF(Feries,A259)&gt;0,"Feestdag",IF(WEEKDAY(A259,2)=6,"Zaterdag",IF(WEEKDAY(A259,2)=7,"Zondag","Weekdag")))</f>
        <v/>
      </c>
      <c r="C259" s="9" t="n"/>
      <c r="D259" s="9" t="n"/>
      <c r="E259" s="12">
        <f>IF(AND(C259&lt;&gt;"",C259=C258),"Lijn 1: dezelfde arts twee dagen achter elkaar. ","")&amp;IF(AND(D259&lt;&gt;"",D259=D258),"Lijn 2: dezelfde arts twee dagen achter elkaar. ","")&amp;IF(AND(C259&lt;&gt;"",C259=D259),"Dezelfde arts op beide lijnen. ","")&amp;IF(AND(C259&lt;&gt;"",COUNTIFS(AbsMed,C259,AbsDu,"&lt;="&amp;A259,AbsAu,"&gt;="&amp;A259)&gt;0),C259&amp;" afwezig. ","")&amp;IF(AND(D259&lt;&gt;"",COUNTIFS(AbsMed,D259,AbsDu,"&lt;="&amp;A259,AbsAu,"&gt;="&amp;A259)&gt;0),D259&amp;" afwezig. ","")</f>
        <v/>
      </c>
    </row>
    <row r="260">
      <c r="A260" s="18">
        <f>Debut+258</f>
        <v/>
      </c>
      <c r="B260" s="7">
        <f>IF(COUNTIF(Feries,A260)&gt;0,"Feestdag",IF(WEEKDAY(A260,2)=6,"Zaterdag",IF(WEEKDAY(A260,2)=7,"Zondag","Weekdag")))</f>
        <v/>
      </c>
      <c r="C260" s="9" t="n"/>
      <c r="D260" s="9" t="n"/>
      <c r="E260" s="12">
        <f>IF(AND(C260&lt;&gt;"",C260=C259),"Lijn 1: dezelfde arts twee dagen achter elkaar. ","")&amp;IF(AND(D260&lt;&gt;"",D260=D259),"Lijn 2: dezelfde arts twee dagen achter elkaar. ","")&amp;IF(AND(C260&lt;&gt;"",C260=D260),"Dezelfde arts op beide lijnen. ","")&amp;IF(AND(C260&lt;&gt;"",COUNTIFS(AbsMed,C260,AbsDu,"&lt;="&amp;A260,AbsAu,"&gt;="&amp;A260)&gt;0),C260&amp;" afwezig. ","")&amp;IF(AND(D260&lt;&gt;"",COUNTIFS(AbsMed,D260,AbsDu,"&lt;="&amp;A260,AbsAu,"&gt;="&amp;A260)&gt;0),D260&amp;" afwezig. ","")</f>
        <v/>
      </c>
    </row>
    <row r="261">
      <c r="A261" s="18">
        <f>Debut+259</f>
        <v/>
      </c>
      <c r="B261" s="7">
        <f>IF(COUNTIF(Feries,A261)&gt;0,"Feestdag",IF(WEEKDAY(A261,2)=6,"Zaterdag",IF(WEEKDAY(A261,2)=7,"Zondag","Weekdag")))</f>
        <v/>
      </c>
      <c r="C261" s="9" t="n"/>
      <c r="D261" s="9" t="n"/>
      <c r="E261" s="12">
        <f>IF(AND(C261&lt;&gt;"",C261=C260),"Lijn 1: dezelfde arts twee dagen achter elkaar. ","")&amp;IF(AND(D261&lt;&gt;"",D261=D260),"Lijn 2: dezelfde arts twee dagen achter elkaar. ","")&amp;IF(AND(C261&lt;&gt;"",C261=D261),"Dezelfde arts op beide lijnen. ","")&amp;IF(AND(C261&lt;&gt;"",COUNTIFS(AbsMed,C261,AbsDu,"&lt;="&amp;A261,AbsAu,"&gt;="&amp;A261)&gt;0),C261&amp;" afwezig. ","")&amp;IF(AND(D261&lt;&gt;"",COUNTIFS(AbsMed,D261,AbsDu,"&lt;="&amp;A261,AbsAu,"&gt;="&amp;A261)&gt;0),D261&amp;" afwezig. ","")</f>
        <v/>
      </c>
    </row>
    <row r="262">
      <c r="A262" s="18">
        <f>Debut+260</f>
        <v/>
      </c>
      <c r="B262" s="7">
        <f>IF(COUNTIF(Feries,A262)&gt;0,"Feestdag",IF(WEEKDAY(A262,2)=6,"Zaterdag",IF(WEEKDAY(A262,2)=7,"Zondag","Weekdag")))</f>
        <v/>
      </c>
      <c r="C262" s="9" t="n"/>
      <c r="D262" s="9" t="n"/>
      <c r="E262" s="12">
        <f>IF(AND(C262&lt;&gt;"",C262=C261),"Lijn 1: dezelfde arts twee dagen achter elkaar. ","")&amp;IF(AND(D262&lt;&gt;"",D262=D261),"Lijn 2: dezelfde arts twee dagen achter elkaar. ","")&amp;IF(AND(C262&lt;&gt;"",C262=D262),"Dezelfde arts op beide lijnen. ","")&amp;IF(AND(C262&lt;&gt;"",COUNTIFS(AbsMed,C262,AbsDu,"&lt;="&amp;A262,AbsAu,"&gt;="&amp;A262)&gt;0),C262&amp;" afwezig. ","")&amp;IF(AND(D262&lt;&gt;"",COUNTIFS(AbsMed,D262,AbsDu,"&lt;="&amp;A262,AbsAu,"&gt;="&amp;A262)&gt;0),D262&amp;" afwezig. ","")</f>
        <v/>
      </c>
    </row>
    <row r="263">
      <c r="A263" s="18">
        <f>Debut+261</f>
        <v/>
      </c>
      <c r="B263" s="7">
        <f>IF(COUNTIF(Feries,A263)&gt;0,"Feestdag",IF(WEEKDAY(A263,2)=6,"Zaterdag",IF(WEEKDAY(A263,2)=7,"Zondag","Weekdag")))</f>
        <v/>
      </c>
      <c r="C263" s="9" t="n"/>
      <c r="D263" s="9" t="n"/>
      <c r="E263" s="12">
        <f>IF(AND(C263&lt;&gt;"",C263=C262),"Lijn 1: dezelfde arts twee dagen achter elkaar. ","")&amp;IF(AND(D263&lt;&gt;"",D263=D262),"Lijn 2: dezelfde arts twee dagen achter elkaar. ","")&amp;IF(AND(C263&lt;&gt;"",C263=D263),"Dezelfde arts op beide lijnen. ","")&amp;IF(AND(C263&lt;&gt;"",COUNTIFS(AbsMed,C263,AbsDu,"&lt;="&amp;A263,AbsAu,"&gt;="&amp;A263)&gt;0),C263&amp;" afwezig. ","")&amp;IF(AND(D263&lt;&gt;"",COUNTIFS(AbsMed,D263,AbsDu,"&lt;="&amp;A263,AbsAu,"&gt;="&amp;A263)&gt;0),D263&amp;" afwezig. ","")</f>
        <v/>
      </c>
    </row>
    <row r="264">
      <c r="A264" s="18">
        <f>Debut+262</f>
        <v/>
      </c>
      <c r="B264" s="7">
        <f>IF(COUNTIF(Feries,A264)&gt;0,"Feestdag",IF(WEEKDAY(A264,2)=6,"Zaterdag",IF(WEEKDAY(A264,2)=7,"Zondag","Weekdag")))</f>
        <v/>
      </c>
      <c r="C264" s="9" t="n"/>
      <c r="D264" s="9" t="n"/>
      <c r="E264" s="12">
        <f>IF(AND(C264&lt;&gt;"",C264=C263),"Lijn 1: dezelfde arts twee dagen achter elkaar. ","")&amp;IF(AND(D264&lt;&gt;"",D264=D263),"Lijn 2: dezelfde arts twee dagen achter elkaar. ","")&amp;IF(AND(C264&lt;&gt;"",C264=D264),"Dezelfde arts op beide lijnen. ","")&amp;IF(AND(C264&lt;&gt;"",COUNTIFS(AbsMed,C264,AbsDu,"&lt;="&amp;A264,AbsAu,"&gt;="&amp;A264)&gt;0),C264&amp;" afwezig. ","")&amp;IF(AND(D264&lt;&gt;"",COUNTIFS(AbsMed,D264,AbsDu,"&lt;="&amp;A264,AbsAu,"&gt;="&amp;A264)&gt;0),D264&amp;" afwezig. ","")</f>
        <v/>
      </c>
    </row>
    <row r="265">
      <c r="A265" s="18">
        <f>Debut+263</f>
        <v/>
      </c>
      <c r="B265" s="7">
        <f>IF(COUNTIF(Feries,A265)&gt;0,"Feestdag",IF(WEEKDAY(A265,2)=6,"Zaterdag",IF(WEEKDAY(A265,2)=7,"Zondag","Weekdag")))</f>
        <v/>
      </c>
      <c r="C265" s="9" t="n"/>
      <c r="D265" s="9" t="n"/>
      <c r="E265" s="12">
        <f>IF(AND(C265&lt;&gt;"",C265=C264),"Lijn 1: dezelfde arts twee dagen achter elkaar. ","")&amp;IF(AND(D265&lt;&gt;"",D265=D264),"Lijn 2: dezelfde arts twee dagen achter elkaar. ","")&amp;IF(AND(C265&lt;&gt;"",C265=D265),"Dezelfde arts op beide lijnen. ","")&amp;IF(AND(C265&lt;&gt;"",COUNTIFS(AbsMed,C265,AbsDu,"&lt;="&amp;A265,AbsAu,"&gt;="&amp;A265)&gt;0),C265&amp;" afwezig. ","")&amp;IF(AND(D265&lt;&gt;"",COUNTIFS(AbsMed,D265,AbsDu,"&lt;="&amp;A265,AbsAu,"&gt;="&amp;A265)&gt;0),D265&amp;" afwezig. ","")</f>
        <v/>
      </c>
    </row>
    <row r="266">
      <c r="A266" s="18">
        <f>Debut+264</f>
        <v/>
      </c>
      <c r="B266" s="7">
        <f>IF(COUNTIF(Feries,A266)&gt;0,"Feestdag",IF(WEEKDAY(A266,2)=6,"Zaterdag",IF(WEEKDAY(A266,2)=7,"Zondag","Weekdag")))</f>
        <v/>
      </c>
      <c r="C266" s="9" t="n"/>
      <c r="D266" s="9" t="n"/>
      <c r="E266" s="12">
        <f>IF(AND(C266&lt;&gt;"",C266=C265),"Lijn 1: dezelfde arts twee dagen achter elkaar. ","")&amp;IF(AND(D266&lt;&gt;"",D266=D265),"Lijn 2: dezelfde arts twee dagen achter elkaar. ","")&amp;IF(AND(C266&lt;&gt;"",C266=D266),"Dezelfde arts op beide lijnen. ","")&amp;IF(AND(C266&lt;&gt;"",COUNTIFS(AbsMed,C266,AbsDu,"&lt;="&amp;A266,AbsAu,"&gt;="&amp;A266)&gt;0),C266&amp;" afwezig. ","")&amp;IF(AND(D266&lt;&gt;"",COUNTIFS(AbsMed,D266,AbsDu,"&lt;="&amp;A266,AbsAu,"&gt;="&amp;A266)&gt;0),D266&amp;" afwezig. ","")</f>
        <v/>
      </c>
    </row>
    <row r="267">
      <c r="A267" s="18">
        <f>Debut+265</f>
        <v/>
      </c>
      <c r="B267" s="7">
        <f>IF(COUNTIF(Feries,A267)&gt;0,"Feestdag",IF(WEEKDAY(A267,2)=6,"Zaterdag",IF(WEEKDAY(A267,2)=7,"Zondag","Weekdag")))</f>
        <v/>
      </c>
      <c r="C267" s="9" t="n"/>
      <c r="D267" s="9" t="n"/>
      <c r="E267" s="12">
        <f>IF(AND(C267&lt;&gt;"",C267=C266),"Lijn 1: dezelfde arts twee dagen achter elkaar. ","")&amp;IF(AND(D267&lt;&gt;"",D267=D266),"Lijn 2: dezelfde arts twee dagen achter elkaar. ","")&amp;IF(AND(C267&lt;&gt;"",C267=D267),"Dezelfde arts op beide lijnen. ","")&amp;IF(AND(C267&lt;&gt;"",COUNTIFS(AbsMed,C267,AbsDu,"&lt;="&amp;A267,AbsAu,"&gt;="&amp;A267)&gt;0),C267&amp;" afwezig. ","")&amp;IF(AND(D267&lt;&gt;"",COUNTIFS(AbsMed,D267,AbsDu,"&lt;="&amp;A267,AbsAu,"&gt;="&amp;A267)&gt;0),D267&amp;" afwezig. ","")</f>
        <v/>
      </c>
    </row>
    <row r="268">
      <c r="A268" s="18">
        <f>Debut+266</f>
        <v/>
      </c>
      <c r="B268" s="7">
        <f>IF(COUNTIF(Feries,A268)&gt;0,"Feestdag",IF(WEEKDAY(A268,2)=6,"Zaterdag",IF(WEEKDAY(A268,2)=7,"Zondag","Weekdag")))</f>
        <v/>
      </c>
      <c r="C268" s="9" t="n"/>
      <c r="D268" s="9" t="n"/>
      <c r="E268" s="12">
        <f>IF(AND(C268&lt;&gt;"",C268=C267),"Lijn 1: dezelfde arts twee dagen achter elkaar. ","")&amp;IF(AND(D268&lt;&gt;"",D268=D267),"Lijn 2: dezelfde arts twee dagen achter elkaar. ","")&amp;IF(AND(C268&lt;&gt;"",C268=D268),"Dezelfde arts op beide lijnen. ","")&amp;IF(AND(C268&lt;&gt;"",COUNTIFS(AbsMed,C268,AbsDu,"&lt;="&amp;A268,AbsAu,"&gt;="&amp;A268)&gt;0),C268&amp;" afwezig. ","")&amp;IF(AND(D268&lt;&gt;"",COUNTIFS(AbsMed,D268,AbsDu,"&lt;="&amp;A268,AbsAu,"&gt;="&amp;A268)&gt;0),D268&amp;" afwezig. ","")</f>
        <v/>
      </c>
    </row>
    <row r="269">
      <c r="A269" s="18">
        <f>Debut+267</f>
        <v/>
      </c>
      <c r="B269" s="7">
        <f>IF(COUNTIF(Feries,A269)&gt;0,"Feestdag",IF(WEEKDAY(A269,2)=6,"Zaterdag",IF(WEEKDAY(A269,2)=7,"Zondag","Weekdag")))</f>
        <v/>
      </c>
      <c r="C269" s="9" t="n"/>
      <c r="D269" s="9" t="n"/>
      <c r="E269" s="12">
        <f>IF(AND(C269&lt;&gt;"",C269=C268),"Lijn 1: dezelfde arts twee dagen achter elkaar. ","")&amp;IF(AND(D269&lt;&gt;"",D269=D268),"Lijn 2: dezelfde arts twee dagen achter elkaar. ","")&amp;IF(AND(C269&lt;&gt;"",C269=D269),"Dezelfde arts op beide lijnen. ","")&amp;IF(AND(C269&lt;&gt;"",COUNTIFS(AbsMed,C269,AbsDu,"&lt;="&amp;A269,AbsAu,"&gt;="&amp;A269)&gt;0),C269&amp;" afwezig. ","")&amp;IF(AND(D269&lt;&gt;"",COUNTIFS(AbsMed,D269,AbsDu,"&lt;="&amp;A269,AbsAu,"&gt;="&amp;A269)&gt;0),D269&amp;" afwezig. ","")</f>
        <v/>
      </c>
    </row>
    <row r="270">
      <c r="A270" s="18">
        <f>Debut+268</f>
        <v/>
      </c>
      <c r="B270" s="7">
        <f>IF(COUNTIF(Feries,A270)&gt;0,"Feestdag",IF(WEEKDAY(A270,2)=6,"Zaterdag",IF(WEEKDAY(A270,2)=7,"Zondag","Weekdag")))</f>
        <v/>
      </c>
      <c r="C270" s="9" t="n"/>
      <c r="D270" s="9" t="n"/>
      <c r="E270" s="12">
        <f>IF(AND(C270&lt;&gt;"",C270=C269),"Lijn 1: dezelfde arts twee dagen achter elkaar. ","")&amp;IF(AND(D270&lt;&gt;"",D270=D269),"Lijn 2: dezelfde arts twee dagen achter elkaar. ","")&amp;IF(AND(C270&lt;&gt;"",C270=D270),"Dezelfde arts op beide lijnen. ","")&amp;IF(AND(C270&lt;&gt;"",COUNTIFS(AbsMed,C270,AbsDu,"&lt;="&amp;A270,AbsAu,"&gt;="&amp;A270)&gt;0),C270&amp;" afwezig. ","")&amp;IF(AND(D270&lt;&gt;"",COUNTIFS(AbsMed,D270,AbsDu,"&lt;="&amp;A270,AbsAu,"&gt;="&amp;A270)&gt;0),D270&amp;" afwezig. ","")</f>
        <v/>
      </c>
    </row>
    <row r="271">
      <c r="A271" s="18">
        <f>Debut+269</f>
        <v/>
      </c>
      <c r="B271" s="7">
        <f>IF(COUNTIF(Feries,A271)&gt;0,"Feestdag",IF(WEEKDAY(A271,2)=6,"Zaterdag",IF(WEEKDAY(A271,2)=7,"Zondag","Weekdag")))</f>
        <v/>
      </c>
      <c r="C271" s="9" t="n"/>
      <c r="D271" s="9" t="n"/>
      <c r="E271" s="12">
        <f>IF(AND(C271&lt;&gt;"",C271=C270),"Lijn 1: dezelfde arts twee dagen achter elkaar. ","")&amp;IF(AND(D271&lt;&gt;"",D271=D270),"Lijn 2: dezelfde arts twee dagen achter elkaar. ","")&amp;IF(AND(C271&lt;&gt;"",C271=D271),"Dezelfde arts op beide lijnen. ","")&amp;IF(AND(C271&lt;&gt;"",COUNTIFS(AbsMed,C271,AbsDu,"&lt;="&amp;A271,AbsAu,"&gt;="&amp;A271)&gt;0),C271&amp;" afwezig. ","")&amp;IF(AND(D271&lt;&gt;"",COUNTIFS(AbsMed,D271,AbsDu,"&lt;="&amp;A271,AbsAu,"&gt;="&amp;A271)&gt;0),D271&amp;" afwezig. ","")</f>
        <v/>
      </c>
    </row>
    <row r="272">
      <c r="A272" s="18">
        <f>Debut+270</f>
        <v/>
      </c>
      <c r="B272" s="7">
        <f>IF(COUNTIF(Feries,A272)&gt;0,"Feestdag",IF(WEEKDAY(A272,2)=6,"Zaterdag",IF(WEEKDAY(A272,2)=7,"Zondag","Weekdag")))</f>
        <v/>
      </c>
      <c r="C272" s="9" t="n"/>
      <c r="D272" s="9" t="n"/>
      <c r="E272" s="12">
        <f>IF(AND(C272&lt;&gt;"",C272=C271),"Lijn 1: dezelfde arts twee dagen achter elkaar. ","")&amp;IF(AND(D272&lt;&gt;"",D272=D271),"Lijn 2: dezelfde arts twee dagen achter elkaar. ","")&amp;IF(AND(C272&lt;&gt;"",C272=D272),"Dezelfde arts op beide lijnen. ","")&amp;IF(AND(C272&lt;&gt;"",COUNTIFS(AbsMed,C272,AbsDu,"&lt;="&amp;A272,AbsAu,"&gt;="&amp;A272)&gt;0),C272&amp;" afwezig. ","")&amp;IF(AND(D272&lt;&gt;"",COUNTIFS(AbsMed,D272,AbsDu,"&lt;="&amp;A272,AbsAu,"&gt;="&amp;A272)&gt;0),D272&amp;" afwezig. ","")</f>
        <v/>
      </c>
    </row>
    <row r="273">
      <c r="A273" s="18">
        <f>Debut+271</f>
        <v/>
      </c>
      <c r="B273" s="7">
        <f>IF(COUNTIF(Feries,A273)&gt;0,"Feestdag",IF(WEEKDAY(A273,2)=6,"Zaterdag",IF(WEEKDAY(A273,2)=7,"Zondag","Weekdag")))</f>
        <v/>
      </c>
      <c r="C273" s="9" t="n"/>
      <c r="D273" s="9" t="n"/>
      <c r="E273" s="12">
        <f>IF(AND(C273&lt;&gt;"",C273=C272),"Lijn 1: dezelfde arts twee dagen achter elkaar. ","")&amp;IF(AND(D273&lt;&gt;"",D273=D272),"Lijn 2: dezelfde arts twee dagen achter elkaar. ","")&amp;IF(AND(C273&lt;&gt;"",C273=D273),"Dezelfde arts op beide lijnen. ","")&amp;IF(AND(C273&lt;&gt;"",COUNTIFS(AbsMed,C273,AbsDu,"&lt;="&amp;A273,AbsAu,"&gt;="&amp;A273)&gt;0),C273&amp;" afwezig. ","")&amp;IF(AND(D273&lt;&gt;"",COUNTIFS(AbsMed,D273,AbsDu,"&lt;="&amp;A273,AbsAu,"&gt;="&amp;A273)&gt;0),D273&amp;" afwezig. ","")</f>
        <v/>
      </c>
    </row>
    <row r="274">
      <c r="A274" s="18">
        <f>Debut+272</f>
        <v/>
      </c>
      <c r="B274" s="7">
        <f>IF(COUNTIF(Feries,A274)&gt;0,"Feestdag",IF(WEEKDAY(A274,2)=6,"Zaterdag",IF(WEEKDAY(A274,2)=7,"Zondag","Weekdag")))</f>
        <v/>
      </c>
      <c r="C274" s="9" t="n"/>
      <c r="D274" s="9" t="n"/>
      <c r="E274" s="12">
        <f>IF(AND(C274&lt;&gt;"",C274=C273),"Lijn 1: dezelfde arts twee dagen achter elkaar. ","")&amp;IF(AND(D274&lt;&gt;"",D274=D273),"Lijn 2: dezelfde arts twee dagen achter elkaar. ","")&amp;IF(AND(C274&lt;&gt;"",C274=D274),"Dezelfde arts op beide lijnen. ","")&amp;IF(AND(C274&lt;&gt;"",COUNTIFS(AbsMed,C274,AbsDu,"&lt;="&amp;A274,AbsAu,"&gt;="&amp;A274)&gt;0),C274&amp;" afwezig. ","")&amp;IF(AND(D274&lt;&gt;"",COUNTIFS(AbsMed,D274,AbsDu,"&lt;="&amp;A274,AbsAu,"&gt;="&amp;A274)&gt;0),D274&amp;" afwezig. ","")</f>
        <v/>
      </c>
    </row>
    <row r="275">
      <c r="A275" s="18">
        <f>Debut+273</f>
        <v/>
      </c>
      <c r="B275" s="7">
        <f>IF(COUNTIF(Feries,A275)&gt;0,"Feestdag",IF(WEEKDAY(A275,2)=6,"Zaterdag",IF(WEEKDAY(A275,2)=7,"Zondag","Weekdag")))</f>
        <v/>
      </c>
      <c r="C275" s="9" t="n"/>
      <c r="D275" s="9" t="n"/>
      <c r="E275" s="12">
        <f>IF(AND(C275&lt;&gt;"",C275=C274),"Lijn 1: dezelfde arts twee dagen achter elkaar. ","")&amp;IF(AND(D275&lt;&gt;"",D275=D274),"Lijn 2: dezelfde arts twee dagen achter elkaar. ","")&amp;IF(AND(C275&lt;&gt;"",C275=D275),"Dezelfde arts op beide lijnen. ","")&amp;IF(AND(C275&lt;&gt;"",COUNTIFS(AbsMed,C275,AbsDu,"&lt;="&amp;A275,AbsAu,"&gt;="&amp;A275)&gt;0),C275&amp;" afwezig. ","")&amp;IF(AND(D275&lt;&gt;"",COUNTIFS(AbsMed,D275,AbsDu,"&lt;="&amp;A275,AbsAu,"&gt;="&amp;A275)&gt;0),D275&amp;" afwezig. ","")</f>
        <v/>
      </c>
    </row>
    <row r="276">
      <c r="A276" s="18">
        <f>Debut+274</f>
        <v/>
      </c>
      <c r="B276" s="7">
        <f>IF(COUNTIF(Feries,A276)&gt;0,"Feestdag",IF(WEEKDAY(A276,2)=6,"Zaterdag",IF(WEEKDAY(A276,2)=7,"Zondag","Weekdag")))</f>
        <v/>
      </c>
      <c r="C276" s="9" t="n"/>
      <c r="D276" s="9" t="n"/>
      <c r="E276" s="12">
        <f>IF(AND(C276&lt;&gt;"",C276=C275),"Lijn 1: dezelfde arts twee dagen achter elkaar. ","")&amp;IF(AND(D276&lt;&gt;"",D276=D275),"Lijn 2: dezelfde arts twee dagen achter elkaar. ","")&amp;IF(AND(C276&lt;&gt;"",C276=D276),"Dezelfde arts op beide lijnen. ","")&amp;IF(AND(C276&lt;&gt;"",COUNTIFS(AbsMed,C276,AbsDu,"&lt;="&amp;A276,AbsAu,"&gt;="&amp;A276)&gt;0),C276&amp;" afwezig. ","")&amp;IF(AND(D276&lt;&gt;"",COUNTIFS(AbsMed,D276,AbsDu,"&lt;="&amp;A276,AbsAu,"&gt;="&amp;A276)&gt;0),D276&amp;" afwezig. ","")</f>
        <v/>
      </c>
    </row>
    <row r="277">
      <c r="A277" s="18">
        <f>Debut+275</f>
        <v/>
      </c>
      <c r="B277" s="7">
        <f>IF(COUNTIF(Feries,A277)&gt;0,"Feestdag",IF(WEEKDAY(A277,2)=6,"Zaterdag",IF(WEEKDAY(A277,2)=7,"Zondag","Weekdag")))</f>
        <v/>
      </c>
      <c r="C277" s="9" t="n"/>
      <c r="D277" s="9" t="n"/>
      <c r="E277" s="12">
        <f>IF(AND(C277&lt;&gt;"",C277=C276),"Lijn 1: dezelfde arts twee dagen achter elkaar. ","")&amp;IF(AND(D277&lt;&gt;"",D277=D276),"Lijn 2: dezelfde arts twee dagen achter elkaar. ","")&amp;IF(AND(C277&lt;&gt;"",C277=D277),"Dezelfde arts op beide lijnen. ","")&amp;IF(AND(C277&lt;&gt;"",COUNTIFS(AbsMed,C277,AbsDu,"&lt;="&amp;A277,AbsAu,"&gt;="&amp;A277)&gt;0),C277&amp;" afwezig. ","")&amp;IF(AND(D277&lt;&gt;"",COUNTIFS(AbsMed,D277,AbsDu,"&lt;="&amp;A277,AbsAu,"&gt;="&amp;A277)&gt;0),D277&amp;" afwezig. ","")</f>
        <v/>
      </c>
    </row>
    <row r="278">
      <c r="A278" s="18">
        <f>Debut+276</f>
        <v/>
      </c>
      <c r="B278" s="7">
        <f>IF(COUNTIF(Feries,A278)&gt;0,"Feestdag",IF(WEEKDAY(A278,2)=6,"Zaterdag",IF(WEEKDAY(A278,2)=7,"Zondag","Weekdag")))</f>
        <v/>
      </c>
      <c r="C278" s="9" t="n"/>
      <c r="D278" s="9" t="n"/>
      <c r="E278" s="12">
        <f>IF(AND(C278&lt;&gt;"",C278=C277),"Lijn 1: dezelfde arts twee dagen achter elkaar. ","")&amp;IF(AND(D278&lt;&gt;"",D278=D277),"Lijn 2: dezelfde arts twee dagen achter elkaar. ","")&amp;IF(AND(C278&lt;&gt;"",C278=D278),"Dezelfde arts op beide lijnen. ","")&amp;IF(AND(C278&lt;&gt;"",COUNTIFS(AbsMed,C278,AbsDu,"&lt;="&amp;A278,AbsAu,"&gt;="&amp;A278)&gt;0),C278&amp;" afwezig. ","")&amp;IF(AND(D278&lt;&gt;"",COUNTIFS(AbsMed,D278,AbsDu,"&lt;="&amp;A278,AbsAu,"&gt;="&amp;A278)&gt;0),D278&amp;" afwezig. ","")</f>
        <v/>
      </c>
    </row>
    <row r="279">
      <c r="A279" s="18">
        <f>Debut+277</f>
        <v/>
      </c>
      <c r="B279" s="7">
        <f>IF(COUNTIF(Feries,A279)&gt;0,"Feestdag",IF(WEEKDAY(A279,2)=6,"Zaterdag",IF(WEEKDAY(A279,2)=7,"Zondag","Weekdag")))</f>
        <v/>
      </c>
      <c r="C279" s="9" t="n"/>
      <c r="D279" s="9" t="n"/>
      <c r="E279" s="12">
        <f>IF(AND(C279&lt;&gt;"",C279=C278),"Lijn 1: dezelfde arts twee dagen achter elkaar. ","")&amp;IF(AND(D279&lt;&gt;"",D279=D278),"Lijn 2: dezelfde arts twee dagen achter elkaar. ","")&amp;IF(AND(C279&lt;&gt;"",C279=D279),"Dezelfde arts op beide lijnen. ","")&amp;IF(AND(C279&lt;&gt;"",COUNTIFS(AbsMed,C279,AbsDu,"&lt;="&amp;A279,AbsAu,"&gt;="&amp;A279)&gt;0),C279&amp;" afwezig. ","")&amp;IF(AND(D279&lt;&gt;"",COUNTIFS(AbsMed,D279,AbsDu,"&lt;="&amp;A279,AbsAu,"&gt;="&amp;A279)&gt;0),D279&amp;" afwezig. ","")</f>
        <v/>
      </c>
    </row>
    <row r="280">
      <c r="A280" s="18">
        <f>Debut+278</f>
        <v/>
      </c>
      <c r="B280" s="7">
        <f>IF(COUNTIF(Feries,A280)&gt;0,"Feestdag",IF(WEEKDAY(A280,2)=6,"Zaterdag",IF(WEEKDAY(A280,2)=7,"Zondag","Weekdag")))</f>
        <v/>
      </c>
      <c r="C280" s="9" t="n"/>
      <c r="D280" s="9" t="n"/>
      <c r="E280" s="12">
        <f>IF(AND(C280&lt;&gt;"",C280=C279),"Lijn 1: dezelfde arts twee dagen achter elkaar. ","")&amp;IF(AND(D280&lt;&gt;"",D280=D279),"Lijn 2: dezelfde arts twee dagen achter elkaar. ","")&amp;IF(AND(C280&lt;&gt;"",C280=D280),"Dezelfde arts op beide lijnen. ","")&amp;IF(AND(C280&lt;&gt;"",COUNTIFS(AbsMed,C280,AbsDu,"&lt;="&amp;A280,AbsAu,"&gt;="&amp;A280)&gt;0),C280&amp;" afwezig. ","")&amp;IF(AND(D280&lt;&gt;"",COUNTIFS(AbsMed,D280,AbsDu,"&lt;="&amp;A280,AbsAu,"&gt;="&amp;A280)&gt;0),D280&amp;" afwezig. ","")</f>
        <v/>
      </c>
    </row>
    <row r="281">
      <c r="A281" s="18">
        <f>Debut+279</f>
        <v/>
      </c>
      <c r="B281" s="7">
        <f>IF(COUNTIF(Feries,A281)&gt;0,"Feestdag",IF(WEEKDAY(A281,2)=6,"Zaterdag",IF(WEEKDAY(A281,2)=7,"Zondag","Weekdag")))</f>
        <v/>
      </c>
      <c r="C281" s="9" t="n"/>
      <c r="D281" s="9" t="n"/>
      <c r="E281" s="12">
        <f>IF(AND(C281&lt;&gt;"",C281=C280),"Lijn 1: dezelfde arts twee dagen achter elkaar. ","")&amp;IF(AND(D281&lt;&gt;"",D281=D280),"Lijn 2: dezelfde arts twee dagen achter elkaar. ","")&amp;IF(AND(C281&lt;&gt;"",C281=D281),"Dezelfde arts op beide lijnen. ","")&amp;IF(AND(C281&lt;&gt;"",COUNTIFS(AbsMed,C281,AbsDu,"&lt;="&amp;A281,AbsAu,"&gt;="&amp;A281)&gt;0),C281&amp;" afwezig. ","")&amp;IF(AND(D281&lt;&gt;"",COUNTIFS(AbsMed,D281,AbsDu,"&lt;="&amp;A281,AbsAu,"&gt;="&amp;A281)&gt;0),D281&amp;" afwezig. ","")</f>
        <v/>
      </c>
    </row>
    <row r="282">
      <c r="A282" s="18">
        <f>Debut+280</f>
        <v/>
      </c>
      <c r="B282" s="7">
        <f>IF(COUNTIF(Feries,A282)&gt;0,"Feestdag",IF(WEEKDAY(A282,2)=6,"Zaterdag",IF(WEEKDAY(A282,2)=7,"Zondag","Weekdag")))</f>
        <v/>
      </c>
      <c r="C282" s="9" t="n"/>
      <c r="D282" s="9" t="n"/>
      <c r="E282" s="12">
        <f>IF(AND(C282&lt;&gt;"",C282=C281),"Lijn 1: dezelfde arts twee dagen achter elkaar. ","")&amp;IF(AND(D282&lt;&gt;"",D282=D281),"Lijn 2: dezelfde arts twee dagen achter elkaar. ","")&amp;IF(AND(C282&lt;&gt;"",C282=D282),"Dezelfde arts op beide lijnen. ","")&amp;IF(AND(C282&lt;&gt;"",COUNTIFS(AbsMed,C282,AbsDu,"&lt;="&amp;A282,AbsAu,"&gt;="&amp;A282)&gt;0),C282&amp;" afwezig. ","")&amp;IF(AND(D282&lt;&gt;"",COUNTIFS(AbsMed,D282,AbsDu,"&lt;="&amp;A282,AbsAu,"&gt;="&amp;A282)&gt;0),D282&amp;" afwezig. ","")</f>
        <v/>
      </c>
    </row>
    <row r="283">
      <c r="A283" s="18">
        <f>Debut+281</f>
        <v/>
      </c>
      <c r="B283" s="7">
        <f>IF(COUNTIF(Feries,A283)&gt;0,"Feestdag",IF(WEEKDAY(A283,2)=6,"Zaterdag",IF(WEEKDAY(A283,2)=7,"Zondag","Weekdag")))</f>
        <v/>
      </c>
      <c r="C283" s="9" t="n"/>
      <c r="D283" s="9" t="n"/>
      <c r="E283" s="12">
        <f>IF(AND(C283&lt;&gt;"",C283=C282),"Lijn 1: dezelfde arts twee dagen achter elkaar. ","")&amp;IF(AND(D283&lt;&gt;"",D283=D282),"Lijn 2: dezelfde arts twee dagen achter elkaar. ","")&amp;IF(AND(C283&lt;&gt;"",C283=D283),"Dezelfde arts op beide lijnen. ","")&amp;IF(AND(C283&lt;&gt;"",COUNTIFS(AbsMed,C283,AbsDu,"&lt;="&amp;A283,AbsAu,"&gt;="&amp;A283)&gt;0),C283&amp;" afwezig. ","")&amp;IF(AND(D283&lt;&gt;"",COUNTIFS(AbsMed,D283,AbsDu,"&lt;="&amp;A283,AbsAu,"&gt;="&amp;A283)&gt;0),D283&amp;" afwezig. ","")</f>
        <v/>
      </c>
    </row>
    <row r="284">
      <c r="A284" s="18">
        <f>Debut+282</f>
        <v/>
      </c>
      <c r="B284" s="7">
        <f>IF(COUNTIF(Feries,A284)&gt;0,"Feestdag",IF(WEEKDAY(A284,2)=6,"Zaterdag",IF(WEEKDAY(A284,2)=7,"Zondag","Weekdag")))</f>
        <v/>
      </c>
      <c r="C284" s="9" t="n"/>
      <c r="D284" s="9" t="n"/>
      <c r="E284" s="12">
        <f>IF(AND(C284&lt;&gt;"",C284=C283),"Lijn 1: dezelfde arts twee dagen achter elkaar. ","")&amp;IF(AND(D284&lt;&gt;"",D284=D283),"Lijn 2: dezelfde arts twee dagen achter elkaar. ","")&amp;IF(AND(C284&lt;&gt;"",C284=D284),"Dezelfde arts op beide lijnen. ","")&amp;IF(AND(C284&lt;&gt;"",COUNTIFS(AbsMed,C284,AbsDu,"&lt;="&amp;A284,AbsAu,"&gt;="&amp;A284)&gt;0),C284&amp;" afwezig. ","")&amp;IF(AND(D284&lt;&gt;"",COUNTIFS(AbsMed,D284,AbsDu,"&lt;="&amp;A284,AbsAu,"&gt;="&amp;A284)&gt;0),D284&amp;" afwezig. ","")</f>
        <v/>
      </c>
    </row>
    <row r="285">
      <c r="A285" s="18">
        <f>Debut+283</f>
        <v/>
      </c>
      <c r="B285" s="7">
        <f>IF(COUNTIF(Feries,A285)&gt;0,"Feestdag",IF(WEEKDAY(A285,2)=6,"Zaterdag",IF(WEEKDAY(A285,2)=7,"Zondag","Weekdag")))</f>
        <v/>
      </c>
      <c r="C285" s="9" t="n"/>
      <c r="D285" s="9" t="n"/>
      <c r="E285" s="12">
        <f>IF(AND(C285&lt;&gt;"",C285=C284),"Lijn 1: dezelfde arts twee dagen achter elkaar. ","")&amp;IF(AND(D285&lt;&gt;"",D285=D284),"Lijn 2: dezelfde arts twee dagen achter elkaar. ","")&amp;IF(AND(C285&lt;&gt;"",C285=D285),"Dezelfde arts op beide lijnen. ","")&amp;IF(AND(C285&lt;&gt;"",COUNTIFS(AbsMed,C285,AbsDu,"&lt;="&amp;A285,AbsAu,"&gt;="&amp;A285)&gt;0),C285&amp;" afwezig. ","")&amp;IF(AND(D285&lt;&gt;"",COUNTIFS(AbsMed,D285,AbsDu,"&lt;="&amp;A285,AbsAu,"&gt;="&amp;A285)&gt;0),D285&amp;" afwezig. ","")</f>
        <v/>
      </c>
    </row>
    <row r="286">
      <c r="A286" s="18">
        <f>Debut+284</f>
        <v/>
      </c>
      <c r="B286" s="7">
        <f>IF(COUNTIF(Feries,A286)&gt;0,"Feestdag",IF(WEEKDAY(A286,2)=6,"Zaterdag",IF(WEEKDAY(A286,2)=7,"Zondag","Weekdag")))</f>
        <v/>
      </c>
      <c r="C286" s="9" t="n"/>
      <c r="D286" s="9" t="n"/>
      <c r="E286" s="12">
        <f>IF(AND(C286&lt;&gt;"",C286=C285),"Lijn 1: dezelfde arts twee dagen achter elkaar. ","")&amp;IF(AND(D286&lt;&gt;"",D286=D285),"Lijn 2: dezelfde arts twee dagen achter elkaar. ","")&amp;IF(AND(C286&lt;&gt;"",C286=D286),"Dezelfde arts op beide lijnen. ","")&amp;IF(AND(C286&lt;&gt;"",COUNTIFS(AbsMed,C286,AbsDu,"&lt;="&amp;A286,AbsAu,"&gt;="&amp;A286)&gt;0),C286&amp;" afwezig. ","")&amp;IF(AND(D286&lt;&gt;"",COUNTIFS(AbsMed,D286,AbsDu,"&lt;="&amp;A286,AbsAu,"&gt;="&amp;A286)&gt;0),D286&amp;" afwezig. ","")</f>
        <v/>
      </c>
    </row>
    <row r="287">
      <c r="A287" s="18">
        <f>Debut+285</f>
        <v/>
      </c>
      <c r="B287" s="7">
        <f>IF(COUNTIF(Feries,A287)&gt;0,"Feestdag",IF(WEEKDAY(A287,2)=6,"Zaterdag",IF(WEEKDAY(A287,2)=7,"Zondag","Weekdag")))</f>
        <v/>
      </c>
      <c r="C287" s="9" t="n"/>
      <c r="D287" s="9" t="n"/>
      <c r="E287" s="12">
        <f>IF(AND(C287&lt;&gt;"",C287=C286),"Lijn 1: dezelfde arts twee dagen achter elkaar. ","")&amp;IF(AND(D287&lt;&gt;"",D287=D286),"Lijn 2: dezelfde arts twee dagen achter elkaar. ","")&amp;IF(AND(C287&lt;&gt;"",C287=D287),"Dezelfde arts op beide lijnen. ","")&amp;IF(AND(C287&lt;&gt;"",COUNTIFS(AbsMed,C287,AbsDu,"&lt;="&amp;A287,AbsAu,"&gt;="&amp;A287)&gt;0),C287&amp;" afwezig. ","")&amp;IF(AND(D287&lt;&gt;"",COUNTIFS(AbsMed,D287,AbsDu,"&lt;="&amp;A287,AbsAu,"&gt;="&amp;A287)&gt;0),D287&amp;" afwezig. ","")</f>
        <v/>
      </c>
    </row>
    <row r="288">
      <c r="A288" s="18">
        <f>Debut+286</f>
        <v/>
      </c>
      <c r="B288" s="7">
        <f>IF(COUNTIF(Feries,A288)&gt;0,"Feestdag",IF(WEEKDAY(A288,2)=6,"Zaterdag",IF(WEEKDAY(A288,2)=7,"Zondag","Weekdag")))</f>
        <v/>
      </c>
      <c r="C288" s="9" t="n"/>
      <c r="D288" s="9" t="n"/>
      <c r="E288" s="12">
        <f>IF(AND(C288&lt;&gt;"",C288=C287),"Lijn 1: dezelfde arts twee dagen achter elkaar. ","")&amp;IF(AND(D288&lt;&gt;"",D288=D287),"Lijn 2: dezelfde arts twee dagen achter elkaar. ","")&amp;IF(AND(C288&lt;&gt;"",C288=D288),"Dezelfde arts op beide lijnen. ","")&amp;IF(AND(C288&lt;&gt;"",COUNTIFS(AbsMed,C288,AbsDu,"&lt;="&amp;A288,AbsAu,"&gt;="&amp;A288)&gt;0),C288&amp;" afwezig. ","")&amp;IF(AND(D288&lt;&gt;"",COUNTIFS(AbsMed,D288,AbsDu,"&lt;="&amp;A288,AbsAu,"&gt;="&amp;A288)&gt;0),D288&amp;" afwezig. ","")</f>
        <v/>
      </c>
    </row>
    <row r="289">
      <c r="A289" s="18">
        <f>Debut+287</f>
        <v/>
      </c>
      <c r="B289" s="7">
        <f>IF(COUNTIF(Feries,A289)&gt;0,"Feestdag",IF(WEEKDAY(A289,2)=6,"Zaterdag",IF(WEEKDAY(A289,2)=7,"Zondag","Weekdag")))</f>
        <v/>
      </c>
      <c r="C289" s="9" t="n"/>
      <c r="D289" s="9" t="n"/>
      <c r="E289" s="12">
        <f>IF(AND(C289&lt;&gt;"",C289=C288),"Lijn 1: dezelfde arts twee dagen achter elkaar. ","")&amp;IF(AND(D289&lt;&gt;"",D289=D288),"Lijn 2: dezelfde arts twee dagen achter elkaar. ","")&amp;IF(AND(C289&lt;&gt;"",C289=D289),"Dezelfde arts op beide lijnen. ","")&amp;IF(AND(C289&lt;&gt;"",COUNTIFS(AbsMed,C289,AbsDu,"&lt;="&amp;A289,AbsAu,"&gt;="&amp;A289)&gt;0),C289&amp;" afwezig. ","")&amp;IF(AND(D289&lt;&gt;"",COUNTIFS(AbsMed,D289,AbsDu,"&lt;="&amp;A289,AbsAu,"&gt;="&amp;A289)&gt;0),D289&amp;" afwezig. ","")</f>
        <v/>
      </c>
    </row>
    <row r="290">
      <c r="A290" s="18">
        <f>Debut+288</f>
        <v/>
      </c>
      <c r="B290" s="7">
        <f>IF(COUNTIF(Feries,A290)&gt;0,"Feestdag",IF(WEEKDAY(A290,2)=6,"Zaterdag",IF(WEEKDAY(A290,2)=7,"Zondag","Weekdag")))</f>
        <v/>
      </c>
      <c r="C290" s="9" t="n"/>
      <c r="D290" s="9" t="n"/>
      <c r="E290" s="12">
        <f>IF(AND(C290&lt;&gt;"",C290=C289),"Lijn 1: dezelfde arts twee dagen achter elkaar. ","")&amp;IF(AND(D290&lt;&gt;"",D290=D289),"Lijn 2: dezelfde arts twee dagen achter elkaar. ","")&amp;IF(AND(C290&lt;&gt;"",C290=D290),"Dezelfde arts op beide lijnen. ","")&amp;IF(AND(C290&lt;&gt;"",COUNTIFS(AbsMed,C290,AbsDu,"&lt;="&amp;A290,AbsAu,"&gt;="&amp;A290)&gt;0),C290&amp;" afwezig. ","")&amp;IF(AND(D290&lt;&gt;"",COUNTIFS(AbsMed,D290,AbsDu,"&lt;="&amp;A290,AbsAu,"&gt;="&amp;A290)&gt;0),D290&amp;" afwezig. ","")</f>
        <v/>
      </c>
    </row>
    <row r="291">
      <c r="A291" s="18">
        <f>Debut+289</f>
        <v/>
      </c>
      <c r="B291" s="7">
        <f>IF(COUNTIF(Feries,A291)&gt;0,"Feestdag",IF(WEEKDAY(A291,2)=6,"Zaterdag",IF(WEEKDAY(A291,2)=7,"Zondag","Weekdag")))</f>
        <v/>
      </c>
      <c r="C291" s="9" t="n"/>
      <c r="D291" s="9" t="n"/>
      <c r="E291" s="12">
        <f>IF(AND(C291&lt;&gt;"",C291=C290),"Lijn 1: dezelfde arts twee dagen achter elkaar. ","")&amp;IF(AND(D291&lt;&gt;"",D291=D290),"Lijn 2: dezelfde arts twee dagen achter elkaar. ","")&amp;IF(AND(C291&lt;&gt;"",C291=D291),"Dezelfde arts op beide lijnen. ","")&amp;IF(AND(C291&lt;&gt;"",COUNTIFS(AbsMed,C291,AbsDu,"&lt;="&amp;A291,AbsAu,"&gt;="&amp;A291)&gt;0),C291&amp;" afwezig. ","")&amp;IF(AND(D291&lt;&gt;"",COUNTIFS(AbsMed,D291,AbsDu,"&lt;="&amp;A291,AbsAu,"&gt;="&amp;A291)&gt;0),D291&amp;" afwezig. ","")</f>
        <v/>
      </c>
    </row>
    <row r="292">
      <c r="A292" s="18">
        <f>Debut+290</f>
        <v/>
      </c>
      <c r="B292" s="7">
        <f>IF(COUNTIF(Feries,A292)&gt;0,"Feestdag",IF(WEEKDAY(A292,2)=6,"Zaterdag",IF(WEEKDAY(A292,2)=7,"Zondag","Weekdag")))</f>
        <v/>
      </c>
      <c r="C292" s="9" t="n"/>
      <c r="D292" s="9" t="n"/>
      <c r="E292" s="12">
        <f>IF(AND(C292&lt;&gt;"",C292=C291),"Lijn 1: dezelfde arts twee dagen achter elkaar. ","")&amp;IF(AND(D292&lt;&gt;"",D292=D291),"Lijn 2: dezelfde arts twee dagen achter elkaar. ","")&amp;IF(AND(C292&lt;&gt;"",C292=D292),"Dezelfde arts op beide lijnen. ","")&amp;IF(AND(C292&lt;&gt;"",COUNTIFS(AbsMed,C292,AbsDu,"&lt;="&amp;A292,AbsAu,"&gt;="&amp;A292)&gt;0),C292&amp;" afwezig. ","")&amp;IF(AND(D292&lt;&gt;"",COUNTIFS(AbsMed,D292,AbsDu,"&lt;="&amp;A292,AbsAu,"&gt;="&amp;A292)&gt;0),D292&amp;" afwezig. ","")</f>
        <v/>
      </c>
    </row>
    <row r="293">
      <c r="A293" s="18">
        <f>Debut+291</f>
        <v/>
      </c>
      <c r="B293" s="7">
        <f>IF(COUNTIF(Feries,A293)&gt;0,"Feestdag",IF(WEEKDAY(A293,2)=6,"Zaterdag",IF(WEEKDAY(A293,2)=7,"Zondag","Weekdag")))</f>
        <v/>
      </c>
      <c r="C293" s="9" t="n"/>
      <c r="D293" s="9" t="n"/>
      <c r="E293" s="12">
        <f>IF(AND(C293&lt;&gt;"",C293=C292),"Lijn 1: dezelfde arts twee dagen achter elkaar. ","")&amp;IF(AND(D293&lt;&gt;"",D293=D292),"Lijn 2: dezelfde arts twee dagen achter elkaar. ","")&amp;IF(AND(C293&lt;&gt;"",C293=D293),"Dezelfde arts op beide lijnen. ","")&amp;IF(AND(C293&lt;&gt;"",COUNTIFS(AbsMed,C293,AbsDu,"&lt;="&amp;A293,AbsAu,"&gt;="&amp;A293)&gt;0),C293&amp;" afwezig. ","")&amp;IF(AND(D293&lt;&gt;"",COUNTIFS(AbsMed,D293,AbsDu,"&lt;="&amp;A293,AbsAu,"&gt;="&amp;A293)&gt;0),D293&amp;" afwezig. ","")</f>
        <v/>
      </c>
    </row>
    <row r="294">
      <c r="A294" s="18">
        <f>Debut+292</f>
        <v/>
      </c>
      <c r="B294" s="7">
        <f>IF(COUNTIF(Feries,A294)&gt;0,"Feestdag",IF(WEEKDAY(A294,2)=6,"Zaterdag",IF(WEEKDAY(A294,2)=7,"Zondag","Weekdag")))</f>
        <v/>
      </c>
      <c r="C294" s="9" t="n"/>
      <c r="D294" s="9" t="n"/>
      <c r="E294" s="12">
        <f>IF(AND(C294&lt;&gt;"",C294=C293),"Lijn 1: dezelfde arts twee dagen achter elkaar. ","")&amp;IF(AND(D294&lt;&gt;"",D294=D293),"Lijn 2: dezelfde arts twee dagen achter elkaar. ","")&amp;IF(AND(C294&lt;&gt;"",C294=D294),"Dezelfde arts op beide lijnen. ","")&amp;IF(AND(C294&lt;&gt;"",COUNTIFS(AbsMed,C294,AbsDu,"&lt;="&amp;A294,AbsAu,"&gt;="&amp;A294)&gt;0),C294&amp;" afwezig. ","")&amp;IF(AND(D294&lt;&gt;"",COUNTIFS(AbsMed,D294,AbsDu,"&lt;="&amp;A294,AbsAu,"&gt;="&amp;A294)&gt;0),D294&amp;" afwezig. ","")</f>
        <v/>
      </c>
    </row>
    <row r="295">
      <c r="A295" s="18">
        <f>Debut+293</f>
        <v/>
      </c>
      <c r="B295" s="7">
        <f>IF(COUNTIF(Feries,A295)&gt;0,"Feestdag",IF(WEEKDAY(A295,2)=6,"Zaterdag",IF(WEEKDAY(A295,2)=7,"Zondag","Weekdag")))</f>
        <v/>
      </c>
      <c r="C295" s="9" t="n"/>
      <c r="D295" s="9" t="n"/>
      <c r="E295" s="12">
        <f>IF(AND(C295&lt;&gt;"",C295=C294),"Lijn 1: dezelfde arts twee dagen achter elkaar. ","")&amp;IF(AND(D295&lt;&gt;"",D295=D294),"Lijn 2: dezelfde arts twee dagen achter elkaar. ","")&amp;IF(AND(C295&lt;&gt;"",C295=D295),"Dezelfde arts op beide lijnen. ","")&amp;IF(AND(C295&lt;&gt;"",COUNTIFS(AbsMed,C295,AbsDu,"&lt;="&amp;A295,AbsAu,"&gt;="&amp;A295)&gt;0),C295&amp;" afwezig. ","")&amp;IF(AND(D295&lt;&gt;"",COUNTIFS(AbsMed,D295,AbsDu,"&lt;="&amp;A295,AbsAu,"&gt;="&amp;A295)&gt;0),D295&amp;" afwezig. ","")</f>
        <v/>
      </c>
    </row>
    <row r="296">
      <c r="A296" s="18">
        <f>Debut+294</f>
        <v/>
      </c>
      <c r="B296" s="7">
        <f>IF(COUNTIF(Feries,A296)&gt;0,"Feestdag",IF(WEEKDAY(A296,2)=6,"Zaterdag",IF(WEEKDAY(A296,2)=7,"Zondag","Weekdag")))</f>
        <v/>
      </c>
      <c r="C296" s="9" t="n"/>
      <c r="D296" s="9" t="n"/>
      <c r="E296" s="12">
        <f>IF(AND(C296&lt;&gt;"",C296=C295),"Lijn 1: dezelfde arts twee dagen achter elkaar. ","")&amp;IF(AND(D296&lt;&gt;"",D296=D295),"Lijn 2: dezelfde arts twee dagen achter elkaar. ","")&amp;IF(AND(C296&lt;&gt;"",C296=D296),"Dezelfde arts op beide lijnen. ","")&amp;IF(AND(C296&lt;&gt;"",COUNTIFS(AbsMed,C296,AbsDu,"&lt;="&amp;A296,AbsAu,"&gt;="&amp;A296)&gt;0),C296&amp;" afwezig. ","")&amp;IF(AND(D296&lt;&gt;"",COUNTIFS(AbsMed,D296,AbsDu,"&lt;="&amp;A296,AbsAu,"&gt;="&amp;A296)&gt;0),D296&amp;" afwezig. ","")</f>
        <v/>
      </c>
    </row>
    <row r="297">
      <c r="A297" s="18">
        <f>Debut+295</f>
        <v/>
      </c>
      <c r="B297" s="7">
        <f>IF(COUNTIF(Feries,A297)&gt;0,"Feestdag",IF(WEEKDAY(A297,2)=6,"Zaterdag",IF(WEEKDAY(A297,2)=7,"Zondag","Weekdag")))</f>
        <v/>
      </c>
      <c r="C297" s="9" t="n"/>
      <c r="D297" s="9" t="n"/>
      <c r="E297" s="12">
        <f>IF(AND(C297&lt;&gt;"",C297=C296),"Lijn 1: dezelfde arts twee dagen achter elkaar. ","")&amp;IF(AND(D297&lt;&gt;"",D297=D296),"Lijn 2: dezelfde arts twee dagen achter elkaar. ","")&amp;IF(AND(C297&lt;&gt;"",C297=D297),"Dezelfde arts op beide lijnen. ","")&amp;IF(AND(C297&lt;&gt;"",COUNTIFS(AbsMed,C297,AbsDu,"&lt;="&amp;A297,AbsAu,"&gt;="&amp;A297)&gt;0),C297&amp;" afwezig. ","")&amp;IF(AND(D297&lt;&gt;"",COUNTIFS(AbsMed,D297,AbsDu,"&lt;="&amp;A297,AbsAu,"&gt;="&amp;A297)&gt;0),D297&amp;" afwezig. ","")</f>
        <v/>
      </c>
    </row>
    <row r="298">
      <c r="A298" s="18">
        <f>Debut+296</f>
        <v/>
      </c>
      <c r="B298" s="7">
        <f>IF(COUNTIF(Feries,A298)&gt;0,"Feestdag",IF(WEEKDAY(A298,2)=6,"Zaterdag",IF(WEEKDAY(A298,2)=7,"Zondag","Weekdag")))</f>
        <v/>
      </c>
      <c r="C298" s="9" t="n"/>
      <c r="D298" s="9" t="n"/>
      <c r="E298" s="12">
        <f>IF(AND(C298&lt;&gt;"",C298=C297),"Lijn 1: dezelfde arts twee dagen achter elkaar. ","")&amp;IF(AND(D298&lt;&gt;"",D298=D297),"Lijn 2: dezelfde arts twee dagen achter elkaar. ","")&amp;IF(AND(C298&lt;&gt;"",C298=D298),"Dezelfde arts op beide lijnen. ","")&amp;IF(AND(C298&lt;&gt;"",COUNTIFS(AbsMed,C298,AbsDu,"&lt;="&amp;A298,AbsAu,"&gt;="&amp;A298)&gt;0),C298&amp;" afwezig. ","")&amp;IF(AND(D298&lt;&gt;"",COUNTIFS(AbsMed,D298,AbsDu,"&lt;="&amp;A298,AbsAu,"&gt;="&amp;A298)&gt;0),D298&amp;" afwezig. ","")</f>
        <v/>
      </c>
    </row>
    <row r="299">
      <c r="A299" s="18">
        <f>Debut+297</f>
        <v/>
      </c>
      <c r="B299" s="7">
        <f>IF(COUNTIF(Feries,A299)&gt;0,"Feestdag",IF(WEEKDAY(A299,2)=6,"Zaterdag",IF(WEEKDAY(A299,2)=7,"Zondag","Weekdag")))</f>
        <v/>
      </c>
      <c r="C299" s="9" t="n"/>
      <c r="D299" s="9" t="n"/>
      <c r="E299" s="12">
        <f>IF(AND(C299&lt;&gt;"",C299=C298),"Lijn 1: dezelfde arts twee dagen achter elkaar. ","")&amp;IF(AND(D299&lt;&gt;"",D299=D298),"Lijn 2: dezelfde arts twee dagen achter elkaar. ","")&amp;IF(AND(C299&lt;&gt;"",C299=D299),"Dezelfde arts op beide lijnen. ","")&amp;IF(AND(C299&lt;&gt;"",COUNTIFS(AbsMed,C299,AbsDu,"&lt;="&amp;A299,AbsAu,"&gt;="&amp;A299)&gt;0),C299&amp;" afwezig. ","")&amp;IF(AND(D299&lt;&gt;"",COUNTIFS(AbsMed,D299,AbsDu,"&lt;="&amp;A299,AbsAu,"&gt;="&amp;A299)&gt;0),D299&amp;" afwezig. ","")</f>
        <v/>
      </c>
    </row>
    <row r="300">
      <c r="A300" s="18">
        <f>Debut+298</f>
        <v/>
      </c>
      <c r="B300" s="7">
        <f>IF(COUNTIF(Feries,A300)&gt;0,"Feestdag",IF(WEEKDAY(A300,2)=6,"Zaterdag",IF(WEEKDAY(A300,2)=7,"Zondag","Weekdag")))</f>
        <v/>
      </c>
      <c r="C300" s="9" t="n"/>
      <c r="D300" s="9" t="n"/>
      <c r="E300" s="12">
        <f>IF(AND(C300&lt;&gt;"",C300=C299),"Lijn 1: dezelfde arts twee dagen achter elkaar. ","")&amp;IF(AND(D300&lt;&gt;"",D300=D299),"Lijn 2: dezelfde arts twee dagen achter elkaar. ","")&amp;IF(AND(C300&lt;&gt;"",C300=D300),"Dezelfde arts op beide lijnen. ","")&amp;IF(AND(C300&lt;&gt;"",COUNTIFS(AbsMed,C300,AbsDu,"&lt;="&amp;A300,AbsAu,"&gt;="&amp;A300)&gt;0),C300&amp;" afwezig. ","")&amp;IF(AND(D300&lt;&gt;"",COUNTIFS(AbsMed,D300,AbsDu,"&lt;="&amp;A300,AbsAu,"&gt;="&amp;A300)&gt;0),D300&amp;" afwezig. ","")</f>
        <v/>
      </c>
    </row>
    <row r="301">
      <c r="A301" s="18">
        <f>Debut+299</f>
        <v/>
      </c>
      <c r="B301" s="7">
        <f>IF(COUNTIF(Feries,A301)&gt;0,"Feestdag",IF(WEEKDAY(A301,2)=6,"Zaterdag",IF(WEEKDAY(A301,2)=7,"Zondag","Weekdag")))</f>
        <v/>
      </c>
      <c r="C301" s="9" t="n"/>
      <c r="D301" s="9" t="n"/>
      <c r="E301" s="12">
        <f>IF(AND(C301&lt;&gt;"",C301=C300),"Lijn 1: dezelfde arts twee dagen achter elkaar. ","")&amp;IF(AND(D301&lt;&gt;"",D301=D300),"Lijn 2: dezelfde arts twee dagen achter elkaar. ","")&amp;IF(AND(C301&lt;&gt;"",C301=D301),"Dezelfde arts op beide lijnen. ","")&amp;IF(AND(C301&lt;&gt;"",COUNTIFS(AbsMed,C301,AbsDu,"&lt;="&amp;A301,AbsAu,"&gt;="&amp;A301)&gt;0),C301&amp;" afwezig. ","")&amp;IF(AND(D301&lt;&gt;"",COUNTIFS(AbsMed,D301,AbsDu,"&lt;="&amp;A301,AbsAu,"&gt;="&amp;A301)&gt;0),D301&amp;" afwezig. ","")</f>
        <v/>
      </c>
    </row>
    <row r="302">
      <c r="A302" s="18">
        <f>Debut+300</f>
        <v/>
      </c>
      <c r="B302" s="7">
        <f>IF(COUNTIF(Feries,A302)&gt;0,"Feestdag",IF(WEEKDAY(A302,2)=6,"Zaterdag",IF(WEEKDAY(A302,2)=7,"Zondag","Weekdag")))</f>
        <v/>
      </c>
      <c r="C302" s="9" t="n"/>
      <c r="D302" s="9" t="n"/>
      <c r="E302" s="12">
        <f>IF(AND(C302&lt;&gt;"",C302=C301),"Lijn 1: dezelfde arts twee dagen achter elkaar. ","")&amp;IF(AND(D302&lt;&gt;"",D302=D301),"Lijn 2: dezelfde arts twee dagen achter elkaar. ","")&amp;IF(AND(C302&lt;&gt;"",C302=D302),"Dezelfde arts op beide lijnen. ","")&amp;IF(AND(C302&lt;&gt;"",COUNTIFS(AbsMed,C302,AbsDu,"&lt;="&amp;A302,AbsAu,"&gt;="&amp;A302)&gt;0),C302&amp;" afwezig. ","")&amp;IF(AND(D302&lt;&gt;"",COUNTIFS(AbsMed,D302,AbsDu,"&lt;="&amp;A302,AbsAu,"&gt;="&amp;A302)&gt;0),D302&amp;" afwezig. ","")</f>
        <v/>
      </c>
    </row>
    <row r="303">
      <c r="A303" s="18">
        <f>Debut+301</f>
        <v/>
      </c>
      <c r="B303" s="7">
        <f>IF(COUNTIF(Feries,A303)&gt;0,"Feestdag",IF(WEEKDAY(A303,2)=6,"Zaterdag",IF(WEEKDAY(A303,2)=7,"Zondag","Weekdag")))</f>
        <v/>
      </c>
      <c r="C303" s="9" t="n"/>
      <c r="D303" s="9" t="n"/>
      <c r="E303" s="12">
        <f>IF(AND(C303&lt;&gt;"",C303=C302),"Lijn 1: dezelfde arts twee dagen achter elkaar. ","")&amp;IF(AND(D303&lt;&gt;"",D303=D302),"Lijn 2: dezelfde arts twee dagen achter elkaar. ","")&amp;IF(AND(C303&lt;&gt;"",C303=D303),"Dezelfde arts op beide lijnen. ","")&amp;IF(AND(C303&lt;&gt;"",COUNTIFS(AbsMed,C303,AbsDu,"&lt;="&amp;A303,AbsAu,"&gt;="&amp;A303)&gt;0),C303&amp;" afwezig. ","")&amp;IF(AND(D303&lt;&gt;"",COUNTIFS(AbsMed,D303,AbsDu,"&lt;="&amp;A303,AbsAu,"&gt;="&amp;A303)&gt;0),D303&amp;" afwezig. ","")</f>
        <v/>
      </c>
    </row>
    <row r="304">
      <c r="A304" s="18">
        <f>Debut+302</f>
        <v/>
      </c>
      <c r="B304" s="7">
        <f>IF(COUNTIF(Feries,A304)&gt;0,"Feestdag",IF(WEEKDAY(A304,2)=6,"Zaterdag",IF(WEEKDAY(A304,2)=7,"Zondag","Weekdag")))</f>
        <v/>
      </c>
      <c r="C304" s="9" t="n"/>
      <c r="D304" s="9" t="n"/>
      <c r="E304" s="12">
        <f>IF(AND(C304&lt;&gt;"",C304=C303),"Lijn 1: dezelfde arts twee dagen achter elkaar. ","")&amp;IF(AND(D304&lt;&gt;"",D304=D303),"Lijn 2: dezelfde arts twee dagen achter elkaar. ","")&amp;IF(AND(C304&lt;&gt;"",C304=D304),"Dezelfde arts op beide lijnen. ","")&amp;IF(AND(C304&lt;&gt;"",COUNTIFS(AbsMed,C304,AbsDu,"&lt;="&amp;A304,AbsAu,"&gt;="&amp;A304)&gt;0),C304&amp;" afwezig. ","")&amp;IF(AND(D304&lt;&gt;"",COUNTIFS(AbsMed,D304,AbsDu,"&lt;="&amp;A304,AbsAu,"&gt;="&amp;A304)&gt;0),D304&amp;" afwezig. ","")</f>
        <v/>
      </c>
    </row>
    <row r="305">
      <c r="A305" s="18">
        <f>Debut+303</f>
        <v/>
      </c>
      <c r="B305" s="7">
        <f>IF(COUNTIF(Feries,A305)&gt;0,"Feestdag",IF(WEEKDAY(A305,2)=6,"Zaterdag",IF(WEEKDAY(A305,2)=7,"Zondag","Weekdag")))</f>
        <v/>
      </c>
      <c r="C305" s="9" t="n"/>
      <c r="D305" s="9" t="n"/>
      <c r="E305" s="12">
        <f>IF(AND(C305&lt;&gt;"",C305=C304),"Lijn 1: dezelfde arts twee dagen achter elkaar. ","")&amp;IF(AND(D305&lt;&gt;"",D305=D304),"Lijn 2: dezelfde arts twee dagen achter elkaar. ","")&amp;IF(AND(C305&lt;&gt;"",C305=D305),"Dezelfde arts op beide lijnen. ","")&amp;IF(AND(C305&lt;&gt;"",COUNTIFS(AbsMed,C305,AbsDu,"&lt;="&amp;A305,AbsAu,"&gt;="&amp;A305)&gt;0),C305&amp;" afwezig. ","")&amp;IF(AND(D305&lt;&gt;"",COUNTIFS(AbsMed,D305,AbsDu,"&lt;="&amp;A305,AbsAu,"&gt;="&amp;A305)&gt;0),D305&amp;" afwezig. ","")</f>
        <v/>
      </c>
    </row>
    <row r="306">
      <c r="A306" s="18">
        <f>Debut+304</f>
        <v/>
      </c>
      <c r="B306" s="7">
        <f>IF(COUNTIF(Feries,A306)&gt;0,"Feestdag",IF(WEEKDAY(A306,2)=6,"Zaterdag",IF(WEEKDAY(A306,2)=7,"Zondag","Weekdag")))</f>
        <v/>
      </c>
      <c r="C306" s="9" t="n"/>
      <c r="D306" s="9" t="n"/>
      <c r="E306" s="12">
        <f>IF(AND(C306&lt;&gt;"",C306=C305),"Lijn 1: dezelfde arts twee dagen achter elkaar. ","")&amp;IF(AND(D306&lt;&gt;"",D306=D305),"Lijn 2: dezelfde arts twee dagen achter elkaar. ","")&amp;IF(AND(C306&lt;&gt;"",C306=D306),"Dezelfde arts op beide lijnen. ","")&amp;IF(AND(C306&lt;&gt;"",COUNTIFS(AbsMed,C306,AbsDu,"&lt;="&amp;A306,AbsAu,"&gt;="&amp;A306)&gt;0),C306&amp;" afwezig. ","")&amp;IF(AND(D306&lt;&gt;"",COUNTIFS(AbsMed,D306,AbsDu,"&lt;="&amp;A306,AbsAu,"&gt;="&amp;A306)&gt;0),D306&amp;" afwezig. ","")</f>
        <v/>
      </c>
    </row>
    <row r="307">
      <c r="A307" s="18">
        <f>Debut+305</f>
        <v/>
      </c>
      <c r="B307" s="7">
        <f>IF(COUNTIF(Feries,A307)&gt;0,"Feestdag",IF(WEEKDAY(A307,2)=6,"Zaterdag",IF(WEEKDAY(A307,2)=7,"Zondag","Weekdag")))</f>
        <v/>
      </c>
      <c r="C307" s="9" t="n"/>
      <c r="D307" s="9" t="n"/>
      <c r="E307" s="12">
        <f>IF(AND(C307&lt;&gt;"",C307=C306),"Lijn 1: dezelfde arts twee dagen achter elkaar. ","")&amp;IF(AND(D307&lt;&gt;"",D307=D306),"Lijn 2: dezelfde arts twee dagen achter elkaar. ","")&amp;IF(AND(C307&lt;&gt;"",C307=D307),"Dezelfde arts op beide lijnen. ","")&amp;IF(AND(C307&lt;&gt;"",COUNTIFS(AbsMed,C307,AbsDu,"&lt;="&amp;A307,AbsAu,"&gt;="&amp;A307)&gt;0),C307&amp;" afwezig. ","")&amp;IF(AND(D307&lt;&gt;"",COUNTIFS(AbsMed,D307,AbsDu,"&lt;="&amp;A307,AbsAu,"&gt;="&amp;A307)&gt;0),D307&amp;" afwezig. ","")</f>
        <v/>
      </c>
    </row>
    <row r="308">
      <c r="A308" s="18">
        <f>Debut+306</f>
        <v/>
      </c>
      <c r="B308" s="7">
        <f>IF(COUNTIF(Feries,A308)&gt;0,"Feestdag",IF(WEEKDAY(A308,2)=6,"Zaterdag",IF(WEEKDAY(A308,2)=7,"Zondag","Weekdag")))</f>
        <v/>
      </c>
      <c r="C308" s="9" t="n"/>
      <c r="D308" s="9" t="n"/>
      <c r="E308" s="12">
        <f>IF(AND(C308&lt;&gt;"",C308=C307),"Lijn 1: dezelfde arts twee dagen achter elkaar. ","")&amp;IF(AND(D308&lt;&gt;"",D308=D307),"Lijn 2: dezelfde arts twee dagen achter elkaar. ","")&amp;IF(AND(C308&lt;&gt;"",C308=D308),"Dezelfde arts op beide lijnen. ","")&amp;IF(AND(C308&lt;&gt;"",COUNTIFS(AbsMed,C308,AbsDu,"&lt;="&amp;A308,AbsAu,"&gt;="&amp;A308)&gt;0),C308&amp;" afwezig. ","")&amp;IF(AND(D308&lt;&gt;"",COUNTIFS(AbsMed,D308,AbsDu,"&lt;="&amp;A308,AbsAu,"&gt;="&amp;A308)&gt;0),D308&amp;" afwezig. ","")</f>
        <v/>
      </c>
    </row>
    <row r="309">
      <c r="A309" s="18">
        <f>Debut+307</f>
        <v/>
      </c>
      <c r="B309" s="7">
        <f>IF(COUNTIF(Feries,A309)&gt;0,"Feestdag",IF(WEEKDAY(A309,2)=6,"Zaterdag",IF(WEEKDAY(A309,2)=7,"Zondag","Weekdag")))</f>
        <v/>
      </c>
      <c r="C309" s="9" t="n"/>
      <c r="D309" s="9" t="n"/>
      <c r="E309" s="12">
        <f>IF(AND(C309&lt;&gt;"",C309=C308),"Lijn 1: dezelfde arts twee dagen achter elkaar. ","")&amp;IF(AND(D309&lt;&gt;"",D309=D308),"Lijn 2: dezelfde arts twee dagen achter elkaar. ","")&amp;IF(AND(C309&lt;&gt;"",C309=D309),"Dezelfde arts op beide lijnen. ","")&amp;IF(AND(C309&lt;&gt;"",COUNTIFS(AbsMed,C309,AbsDu,"&lt;="&amp;A309,AbsAu,"&gt;="&amp;A309)&gt;0),C309&amp;" afwezig. ","")&amp;IF(AND(D309&lt;&gt;"",COUNTIFS(AbsMed,D309,AbsDu,"&lt;="&amp;A309,AbsAu,"&gt;="&amp;A309)&gt;0),D309&amp;" afwezig. ","")</f>
        <v/>
      </c>
    </row>
    <row r="310">
      <c r="A310" s="18">
        <f>Debut+308</f>
        <v/>
      </c>
      <c r="B310" s="7">
        <f>IF(COUNTIF(Feries,A310)&gt;0,"Feestdag",IF(WEEKDAY(A310,2)=6,"Zaterdag",IF(WEEKDAY(A310,2)=7,"Zondag","Weekdag")))</f>
        <v/>
      </c>
      <c r="C310" s="9" t="n"/>
      <c r="D310" s="9" t="n"/>
      <c r="E310" s="12">
        <f>IF(AND(C310&lt;&gt;"",C310=C309),"Lijn 1: dezelfde arts twee dagen achter elkaar. ","")&amp;IF(AND(D310&lt;&gt;"",D310=D309),"Lijn 2: dezelfde arts twee dagen achter elkaar. ","")&amp;IF(AND(C310&lt;&gt;"",C310=D310),"Dezelfde arts op beide lijnen. ","")&amp;IF(AND(C310&lt;&gt;"",COUNTIFS(AbsMed,C310,AbsDu,"&lt;="&amp;A310,AbsAu,"&gt;="&amp;A310)&gt;0),C310&amp;" afwezig. ","")&amp;IF(AND(D310&lt;&gt;"",COUNTIFS(AbsMed,D310,AbsDu,"&lt;="&amp;A310,AbsAu,"&gt;="&amp;A310)&gt;0),D310&amp;" afwezig. ","")</f>
        <v/>
      </c>
    </row>
    <row r="311">
      <c r="A311" s="18">
        <f>Debut+309</f>
        <v/>
      </c>
      <c r="B311" s="7">
        <f>IF(COUNTIF(Feries,A311)&gt;0,"Feestdag",IF(WEEKDAY(A311,2)=6,"Zaterdag",IF(WEEKDAY(A311,2)=7,"Zondag","Weekdag")))</f>
        <v/>
      </c>
      <c r="C311" s="9" t="n"/>
      <c r="D311" s="9" t="n"/>
      <c r="E311" s="12">
        <f>IF(AND(C311&lt;&gt;"",C311=C310),"Lijn 1: dezelfde arts twee dagen achter elkaar. ","")&amp;IF(AND(D311&lt;&gt;"",D311=D310),"Lijn 2: dezelfde arts twee dagen achter elkaar. ","")&amp;IF(AND(C311&lt;&gt;"",C311=D311),"Dezelfde arts op beide lijnen. ","")&amp;IF(AND(C311&lt;&gt;"",COUNTIFS(AbsMed,C311,AbsDu,"&lt;="&amp;A311,AbsAu,"&gt;="&amp;A311)&gt;0),C311&amp;" afwezig. ","")&amp;IF(AND(D311&lt;&gt;"",COUNTIFS(AbsMed,D311,AbsDu,"&lt;="&amp;A311,AbsAu,"&gt;="&amp;A311)&gt;0),D311&amp;" afwezig. ","")</f>
        <v/>
      </c>
    </row>
    <row r="312">
      <c r="A312" s="18">
        <f>Debut+310</f>
        <v/>
      </c>
      <c r="B312" s="7">
        <f>IF(COUNTIF(Feries,A312)&gt;0,"Feestdag",IF(WEEKDAY(A312,2)=6,"Zaterdag",IF(WEEKDAY(A312,2)=7,"Zondag","Weekdag")))</f>
        <v/>
      </c>
      <c r="C312" s="9" t="n"/>
      <c r="D312" s="9" t="n"/>
      <c r="E312" s="12">
        <f>IF(AND(C312&lt;&gt;"",C312=C311),"Lijn 1: dezelfde arts twee dagen achter elkaar. ","")&amp;IF(AND(D312&lt;&gt;"",D312=D311),"Lijn 2: dezelfde arts twee dagen achter elkaar. ","")&amp;IF(AND(C312&lt;&gt;"",C312=D312),"Dezelfde arts op beide lijnen. ","")&amp;IF(AND(C312&lt;&gt;"",COUNTIFS(AbsMed,C312,AbsDu,"&lt;="&amp;A312,AbsAu,"&gt;="&amp;A312)&gt;0),C312&amp;" afwezig. ","")&amp;IF(AND(D312&lt;&gt;"",COUNTIFS(AbsMed,D312,AbsDu,"&lt;="&amp;A312,AbsAu,"&gt;="&amp;A312)&gt;0),D312&amp;" afwezig. ","")</f>
        <v/>
      </c>
    </row>
    <row r="313">
      <c r="A313" s="18">
        <f>Debut+311</f>
        <v/>
      </c>
      <c r="B313" s="7">
        <f>IF(COUNTIF(Feries,A313)&gt;0,"Feestdag",IF(WEEKDAY(A313,2)=6,"Zaterdag",IF(WEEKDAY(A313,2)=7,"Zondag","Weekdag")))</f>
        <v/>
      </c>
      <c r="C313" s="9" t="n"/>
      <c r="D313" s="9" t="n"/>
      <c r="E313" s="12">
        <f>IF(AND(C313&lt;&gt;"",C313=C312),"Lijn 1: dezelfde arts twee dagen achter elkaar. ","")&amp;IF(AND(D313&lt;&gt;"",D313=D312),"Lijn 2: dezelfde arts twee dagen achter elkaar. ","")&amp;IF(AND(C313&lt;&gt;"",C313=D313),"Dezelfde arts op beide lijnen. ","")&amp;IF(AND(C313&lt;&gt;"",COUNTIFS(AbsMed,C313,AbsDu,"&lt;="&amp;A313,AbsAu,"&gt;="&amp;A313)&gt;0),C313&amp;" afwezig. ","")&amp;IF(AND(D313&lt;&gt;"",COUNTIFS(AbsMed,D313,AbsDu,"&lt;="&amp;A313,AbsAu,"&gt;="&amp;A313)&gt;0),D313&amp;" afwezig. ","")</f>
        <v/>
      </c>
    </row>
    <row r="314">
      <c r="A314" s="18">
        <f>Debut+312</f>
        <v/>
      </c>
      <c r="B314" s="7">
        <f>IF(COUNTIF(Feries,A314)&gt;0,"Feestdag",IF(WEEKDAY(A314,2)=6,"Zaterdag",IF(WEEKDAY(A314,2)=7,"Zondag","Weekdag")))</f>
        <v/>
      </c>
      <c r="C314" s="9" t="n"/>
      <c r="D314" s="9" t="n"/>
      <c r="E314" s="12">
        <f>IF(AND(C314&lt;&gt;"",C314=C313),"Lijn 1: dezelfde arts twee dagen achter elkaar. ","")&amp;IF(AND(D314&lt;&gt;"",D314=D313),"Lijn 2: dezelfde arts twee dagen achter elkaar. ","")&amp;IF(AND(C314&lt;&gt;"",C314=D314),"Dezelfde arts op beide lijnen. ","")&amp;IF(AND(C314&lt;&gt;"",COUNTIFS(AbsMed,C314,AbsDu,"&lt;="&amp;A314,AbsAu,"&gt;="&amp;A314)&gt;0),C314&amp;" afwezig. ","")&amp;IF(AND(D314&lt;&gt;"",COUNTIFS(AbsMed,D314,AbsDu,"&lt;="&amp;A314,AbsAu,"&gt;="&amp;A314)&gt;0),D314&amp;" afwezig. ","")</f>
        <v/>
      </c>
    </row>
    <row r="315">
      <c r="A315" s="18">
        <f>Debut+313</f>
        <v/>
      </c>
      <c r="B315" s="7">
        <f>IF(COUNTIF(Feries,A315)&gt;0,"Feestdag",IF(WEEKDAY(A315,2)=6,"Zaterdag",IF(WEEKDAY(A315,2)=7,"Zondag","Weekdag")))</f>
        <v/>
      </c>
      <c r="C315" s="9" t="n"/>
      <c r="D315" s="9" t="n"/>
      <c r="E315" s="12">
        <f>IF(AND(C315&lt;&gt;"",C315=C314),"Lijn 1: dezelfde arts twee dagen achter elkaar. ","")&amp;IF(AND(D315&lt;&gt;"",D315=D314),"Lijn 2: dezelfde arts twee dagen achter elkaar. ","")&amp;IF(AND(C315&lt;&gt;"",C315=D315),"Dezelfde arts op beide lijnen. ","")&amp;IF(AND(C315&lt;&gt;"",COUNTIFS(AbsMed,C315,AbsDu,"&lt;="&amp;A315,AbsAu,"&gt;="&amp;A315)&gt;0),C315&amp;" afwezig. ","")&amp;IF(AND(D315&lt;&gt;"",COUNTIFS(AbsMed,D315,AbsDu,"&lt;="&amp;A315,AbsAu,"&gt;="&amp;A315)&gt;0),D315&amp;" afwezig. ","")</f>
        <v/>
      </c>
    </row>
    <row r="316">
      <c r="A316" s="18">
        <f>Debut+314</f>
        <v/>
      </c>
      <c r="B316" s="7">
        <f>IF(COUNTIF(Feries,A316)&gt;0,"Feestdag",IF(WEEKDAY(A316,2)=6,"Zaterdag",IF(WEEKDAY(A316,2)=7,"Zondag","Weekdag")))</f>
        <v/>
      </c>
      <c r="C316" s="9" t="n"/>
      <c r="D316" s="9" t="n"/>
      <c r="E316" s="12">
        <f>IF(AND(C316&lt;&gt;"",C316=C315),"Lijn 1: dezelfde arts twee dagen achter elkaar. ","")&amp;IF(AND(D316&lt;&gt;"",D316=D315),"Lijn 2: dezelfde arts twee dagen achter elkaar. ","")&amp;IF(AND(C316&lt;&gt;"",C316=D316),"Dezelfde arts op beide lijnen. ","")&amp;IF(AND(C316&lt;&gt;"",COUNTIFS(AbsMed,C316,AbsDu,"&lt;="&amp;A316,AbsAu,"&gt;="&amp;A316)&gt;0),C316&amp;" afwezig. ","")&amp;IF(AND(D316&lt;&gt;"",COUNTIFS(AbsMed,D316,AbsDu,"&lt;="&amp;A316,AbsAu,"&gt;="&amp;A316)&gt;0),D316&amp;" afwezig. ","")</f>
        <v/>
      </c>
    </row>
    <row r="317">
      <c r="A317" s="18">
        <f>Debut+315</f>
        <v/>
      </c>
      <c r="B317" s="7">
        <f>IF(COUNTIF(Feries,A317)&gt;0,"Feestdag",IF(WEEKDAY(A317,2)=6,"Zaterdag",IF(WEEKDAY(A317,2)=7,"Zondag","Weekdag")))</f>
        <v/>
      </c>
      <c r="C317" s="9" t="n"/>
      <c r="D317" s="9" t="n"/>
      <c r="E317" s="12">
        <f>IF(AND(C317&lt;&gt;"",C317=C316),"Lijn 1: dezelfde arts twee dagen achter elkaar. ","")&amp;IF(AND(D317&lt;&gt;"",D317=D316),"Lijn 2: dezelfde arts twee dagen achter elkaar. ","")&amp;IF(AND(C317&lt;&gt;"",C317=D317),"Dezelfde arts op beide lijnen. ","")&amp;IF(AND(C317&lt;&gt;"",COUNTIFS(AbsMed,C317,AbsDu,"&lt;="&amp;A317,AbsAu,"&gt;="&amp;A317)&gt;0),C317&amp;" afwezig. ","")&amp;IF(AND(D317&lt;&gt;"",COUNTIFS(AbsMed,D317,AbsDu,"&lt;="&amp;A317,AbsAu,"&gt;="&amp;A317)&gt;0),D317&amp;" afwezig. ","")</f>
        <v/>
      </c>
    </row>
    <row r="318">
      <c r="A318" s="18">
        <f>Debut+316</f>
        <v/>
      </c>
      <c r="B318" s="7">
        <f>IF(COUNTIF(Feries,A318)&gt;0,"Feestdag",IF(WEEKDAY(A318,2)=6,"Zaterdag",IF(WEEKDAY(A318,2)=7,"Zondag","Weekdag")))</f>
        <v/>
      </c>
      <c r="C318" s="9" t="n"/>
      <c r="D318" s="9" t="n"/>
      <c r="E318" s="12">
        <f>IF(AND(C318&lt;&gt;"",C318=C317),"Lijn 1: dezelfde arts twee dagen achter elkaar. ","")&amp;IF(AND(D318&lt;&gt;"",D318=D317),"Lijn 2: dezelfde arts twee dagen achter elkaar. ","")&amp;IF(AND(C318&lt;&gt;"",C318=D318),"Dezelfde arts op beide lijnen. ","")&amp;IF(AND(C318&lt;&gt;"",COUNTIFS(AbsMed,C318,AbsDu,"&lt;="&amp;A318,AbsAu,"&gt;="&amp;A318)&gt;0),C318&amp;" afwezig. ","")&amp;IF(AND(D318&lt;&gt;"",COUNTIFS(AbsMed,D318,AbsDu,"&lt;="&amp;A318,AbsAu,"&gt;="&amp;A318)&gt;0),D318&amp;" afwezig. ","")</f>
        <v/>
      </c>
    </row>
    <row r="319">
      <c r="A319" s="18">
        <f>Debut+317</f>
        <v/>
      </c>
      <c r="B319" s="7">
        <f>IF(COUNTIF(Feries,A319)&gt;0,"Feestdag",IF(WEEKDAY(A319,2)=6,"Zaterdag",IF(WEEKDAY(A319,2)=7,"Zondag","Weekdag")))</f>
        <v/>
      </c>
      <c r="C319" s="9" t="n"/>
      <c r="D319" s="9" t="n"/>
      <c r="E319" s="12">
        <f>IF(AND(C319&lt;&gt;"",C319=C318),"Lijn 1: dezelfde arts twee dagen achter elkaar. ","")&amp;IF(AND(D319&lt;&gt;"",D319=D318),"Lijn 2: dezelfde arts twee dagen achter elkaar. ","")&amp;IF(AND(C319&lt;&gt;"",C319=D319),"Dezelfde arts op beide lijnen. ","")&amp;IF(AND(C319&lt;&gt;"",COUNTIFS(AbsMed,C319,AbsDu,"&lt;="&amp;A319,AbsAu,"&gt;="&amp;A319)&gt;0),C319&amp;" afwezig. ","")&amp;IF(AND(D319&lt;&gt;"",COUNTIFS(AbsMed,D319,AbsDu,"&lt;="&amp;A319,AbsAu,"&gt;="&amp;A319)&gt;0),D319&amp;" afwezig. ","")</f>
        <v/>
      </c>
    </row>
    <row r="320">
      <c r="A320" s="18">
        <f>Debut+318</f>
        <v/>
      </c>
      <c r="B320" s="7">
        <f>IF(COUNTIF(Feries,A320)&gt;0,"Feestdag",IF(WEEKDAY(A320,2)=6,"Zaterdag",IF(WEEKDAY(A320,2)=7,"Zondag","Weekdag")))</f>
        <v/>
      </c>
      <c r="C320" s="9" t="n"/>
      <c r="D320" s="9" t="n"/>
      <c r="E320" s="12">
        <f>IF(AND(C320&lt;&gt;"",C320=C319),"Lijn 1: dezelfde arts twee dagen achter elkaar. ","")&amp;IF(AND(D320&lt;&gt;"",D320=D319),"Lijn 2: dezelfde arts twee dagen achter elkaar. ","")&amp;IF(AND(C320&lt;&gt;"",C320=D320),"Dezelfde arts op beide lijnen. ","")&amp;IF(AND(C320&lt;&gt;"",COUNTIFS(AbsMed,C320,AbsDu,"&lt;="&amp;A320,AbsAu,"&gt;="&amp;A320)&gt;0),C320&amp;" afwezig. ","")&amp;IF(AND(D320&lt;&gt;"",COUNTIFS(AbsMed,D320,AbsDu,"&lt;="&amp;A320,AbsAu,"&gt;="&amp;A320)&gt;0),D320&amp;" afwezig. ","")</f>
        <v/>
      </c>
    </row>
    <row r="321">
      <c r="A321" s="18">
        <f>Debut+319</f>
        <v/>
      </c>
      <c r="B321" s="7">
        <f>IF(COUNTIF(Feries,A321)&gt;0,"Feestdag",IF(WEEKDAY(A321,2)=6,"Zaterdag",IF(WEEKDAY(A321,2)=7,"Zondag","Weekdag")))</f>
        <v/>
      </c>
      <c r="C321" s="9" t="n"/>
      <c r="D321" s="9" t="n"/>
      <c r="E321" s="12">
        <f>IF(AND(C321&lt;&gt;"",C321=C320),"Lijn 1: dezelfde arts twee dagen achter elkaar. ","")&amp;IF(AND(D321&lt;&gt;"",D321=D320),"Lijn 2: dezelfde arts twee dagen achter elkaar. ","")&amp;IF(AND(C321&lt;&gt;"",C321=D321),"Dezelfde arts op beide lijnen. ","")&amp;IF(AND(C321&lt;&gt;"",COUNTIFS(AbsMed,C321,AbsDu,"&lt;="&amp;A321,AbsAu,"&gt;="&amp;A321)&gt;0),C321&amp;" afwezig. ","")&amp;IF(AND(D321&lt;&gt;"",COUNTIFS(AbsMed,D321,AbsDu,"&lt;="&amp;A321,AbsAu,"&gt;="&amp;A321)&gt;0),D321&amp;" afwezig. ","")</f>
        <v/>
      </c>
    </row>
    <row r="322">
      <c r="A322" s="18">
        <f>Debut+320</f>
        <v/>
      </c>
      <c r="B322" s="7">
        <f>IF(COUNTIF(Feries,A322)&gt;0,"Feestdag",IF(WEEKDAY(A322,2)=6,"Zaterdag",IF(WEEKDAY(A322,2)=7,"Zondag","Weekdag")))</f>
        <v/>
      </c>
      <c r="C322" s="9" t="n"/>
      <c r="D322" s="9" t="n"/>
      <c r="E322" s="12">
        <f>IF(AND(C322&lt;&gt;"",C322=C321),"Lijn 1: dezelfde arts twee dagen achter elkaar. ","")&amp;IF(AND(D322&lt;&gt;"",D322=D321),"Lijn 2: dezelfde arts twee dagen achter elkaar. ","")&amp;IF(AND(C322&lt;&gt;"",C322=D322),"Dezelfde arts op beide lijnen. ","")&amp;IF(AND(C322&lt;&gt;"",COUNTIFS(AbsMed,C322,AbsDu,"&lt;="&amp;A322,AbsAu,"&gt;="&amp;A322)&gt;0),C322&amp;" afwezig. ","")&amp;IF(AND(D322&lt;&gt;"",COUNTIFS(AbsMed,D322,AbsDu,"&lt;="&amp;A322,AbsAu,"&gt;="&amp;A322)&gt;0),D322&amp;" afwezig. ","")</f>
        <v/>
      </c>
    </row>
    <row r="323">
      <c r="A323" s="18">
        <f>Debut+321</f>
        <v/>
      </c>
      <c r="B323" s="7">
        <f>IF(COUNTIF(Feries,A323)&gt;0,"Feestdag",IF(WEEKDAY(A323,2)=6,"Zaterdag",IF(WEEKDAY(A323,2)=7,"Zondag","Weekdag")))</f>
        <v/>
      </c>
      <c r="C323" s="9" t="n"/>
      <c r="D323" s="9" t="n"/>
      <c r="E323" s="12">
        <f>IF(AND(C323&lt;&gt;"",C323=C322),"Lijn 1: dezelfde arts twee dagen achter elkaar. ","")&amp;IF(AND(D323&lt;&gt;"",D323=D322),"Lijn 2: dezelfde arts twee dagen achter elkaar. ","")&amp;IF(AND(C323&lt;&gt;"",C323=D323),"Dezelfde arts op beide lijnen. ","")&amp;IF(AND(C323&lt;&gt;"",COUNTIFS(AbsMed,C323,AbsDu,"&lt;="&amp;A323,AbsAu,"&gt;="&amp;A323)&gt;0),C323&amp;" afwezig. ","")&amp;IF(AND(D323&lt;&gt;"",COUNTIFS(AbsMed,D323,AbsDu,"&lt;="&amp;A323,AbsAu,"&gt;="&amp;A323)&gt;0),D323&amp;" afwezig. ","")</f>
        <v/>
      </c>
    </row>
    <row r="324">
      <c r="A324" s="18">
        <f>Debut+322</f>
        <v/>
      </c>
      <c r="B324" s="7">
        <f>IF(COUNTIF(Feries,A324)&gt;0,"Feestdag",IF(WEEKDAY(A324,2)=6,"Zaterdag",IF(WEEKDAY(A324,2)=7,"Zondag","Weekdag")))</f>
        <v/>
      </c>
      <c r="C324" s="9" t="n"/>
      <c r="D324" s="9" t="n"/>
      <c r="E324" s="12">
        <f>IF(AND(C324&lt;&gt;"",C324=C323),"Lijn 1: dezelfde arts twee dagen achter elkaar. ","")&amp;IF(AND(D324&lt;&gt;"",D324=D323),"Lijn 2: dezelfde arts twee dagen achter elkaar. ","")&amp;IF(AND(C324&lt;&gt;"",C324=D324),"Dezelfde arts op beide lijnen. ","")&amp;IF(AND(C324&lt;&gt;"",COUNTIFS(AbsMed,C324,AbsDu,"&lt;="&amp;A324,AbsAu,"&gt;="&amp;A324)&gt;0),C324&amp;" afwezig. ","")&amp;IF(AND(D324&lt;&gt;"",COUNTIFS(AbsMed,D324,AbsDu,"&lt;="&amp;A324,AbsAu,"&gt;="&amp;A324)&gt;0),D324&amp;" afwezig. ","")</f>
        <v/>
      </c>
    </row>
    <row r="325">
      <c r="A325" s="18">
        <f>Debut+323</f>
        <v/>
      </c>
      <c r="B325" s="7">
        <f>IF(COUNTIF(Feries,A325)&gt;0,"Feestdag",IF(WEEKDAY(A325,2)=6,"Zaterdag",IF(WEEKDAY(A325,2)=7,"Zondag","Weekdag")))</f>
        <v/>
      </c>
      <c r="C325" s="9" t="n"/>
      <c r="D325" s="9" t="n"/>
      <c r="E325" s="12">
        <f>IF(AND(C325&lt;&gt;"",C325=C324),"Lijn 1: dezelfde arts twee dagen achter elkaar. ","")&amp;IF(AND(D325&lt;&gt;"",D325=D324),"Lijn 2: dezelfde arts twee dagen achter elkaar. ","")&amp;IF(AND(C325&lt;&gt;"",C325=D325),"Dezelfde arts op beide lijnen. ","")&amp;IF(AND(C325&lt;&gt;"",COUNTIFS(AbsMed,C325,AbsDu,"&lt;="&amp;A325,AbsAu,"&gt;="&amp;A325)&gt;0),C325&amp;" afwezig. ","")&amp;IF(AND(D325&lt;&gt;"",COUNTIFS(AbsMed,D325,AbsDu,"&lt;="&amp;A325,AbsAu,"&gt;="&amp;A325)&gt;0),D325&amp;" afwezig. ","")</f>
        <v/>
      </c>
    </row>
    <row r="326">
      <c r="A326" s="18">
        <f>Debut+324</f>
        <v/>
      </c>
      <c r="B326" s="7">
        <f>IF(COUNTIF(Feries,A326)&gt;0,"Feestdag",IF(WEEKDAY(A326,2)=6,"Zaterdag",IF(WEEKDAY(A326,2)=7,"Zondag","Weekdag")))</f>
        <v/>
      </c>
      <c r="C326" s="9" t="n"/>
      <c r="D326" s="9" t="n"/>
      <c r="E326" s="12">
        <f>IF(AND(C326&lt;&gt;"",C326=C325),"Lijn 1: dezelfde arts twee dagen achter elkaar. ","")&amp;IF(AND(D326&lt;&gt;"",D326=D325),"Lijn 2: dezelfde arts twee dagen achter elkaar. ","")&amp;IF(AND(C326&lt;&gt;"",C326=D326),"Dezelfde arts op beide lijnen. ","")&amp;IF(AND(C326&lt;&gt;"",COUNTIFS(AbsMed,C326,AbsDu,"&lt;="&amp;A326,AbsAu,"&gt;="&amp;A326)&gt;0),C326&amp;" afwezig. ","")&amp;IF(AND(D326&lt;&gt;"",COUNTIFS(AbsMed,D326,AbsDu,"&lt;="&amp;A326,AbsAu,"&gt;="&amp;A326)&gt;0),D326&amp;" afwezig. ","")</f>
        <v/>
      </c>
    </row>
    <row r="327">
      <c r="A327" s="18">
        <f>Debut+325</f>
        <v/>
      </c>
      <c r="B327" s="7">
        <f>IF(COUNTIF(Feries,A327)&gt;0,"Feestdag",IF(WEEKDAY(A327,2)=6,"Zaterdag",IF(WEEKDAY(A327,2)=7,"Zondag","Weekdag")))</f>
        <v/>
      </c>
      <c r="C327" s="9" t="n"/>
      <c r="D327" s="9" t="n"/>
      <c r="E327" s="12">
        <f>IF(AND(C327&lt;&gt;"",C327=C326),"Lijn 1: dezelfde arts twee dagen achter elkaar. ","")&amp;IF(AND(D327&lt;&gt;"",D327=D326),"Lijn 2: dezelfde arts twee dagen achter elkaar. ","")&amp;IF(AND(C327&lt;&gt;"",C327=D327),"Dezelfde arts op beide lijnen. ","")&amp;IF(AND(C327&lt;&gt;"",COUNTIFS(AbsMed,C327,AbsDu,"&lt;="&amp;A327,AbsAu,"&gt;="&amp;A327)&gt;0),C327&amp;" afwezig. ","")&amp;IF(AND(D327&lt;&gt;"",COUNTIFS(AbsMed,D327,AbsDu,"&lt;="&amp;A327,AbsAu,"&gt;="&amp;A327)&gt;0),D327&amp;" afwezig. ","")</f>
        <v/>
      </c>
    </row>
    <row r="328">
      <c r="A328" s="18">
        <f>Debut+326</f>
        <v/>
      </c>
      <c r="B328" s="7">
        <f>IF(COUNTIF(Feries,A328)&gt;0,"Feestdag",IF(WEEKDAY(A328,2)=6,"Zaterdag",IF(WEEKDAY(A328,2)=7,"Zondag","Weekdag")))</f>
        <v/>
      </c>
      <c r="C328" s="9" t="n"/>
      <c r="D328" s="9" t="n"/>
      <c r="E328" s="12">
        <f>IF(AND(C328&lt;&gt;"",C328=C327),"Lijn 1: dezelfde arts twee dagen achter elkaar. ","")&amp;IF(AND(D328&lt;&gt;"",D328=D327),"Lijn 2: dezelfde arts twee dagen achter elkaar. ","")&amp;IF(AND(C328&lt;&gt;"",C328=D328),"Dezelfde arts op beide lijnen. ","")&amp;IF(AND(C328&lt;&gt;"",COUNTIFS(AbsMed,C328,AbsDu,"&lt;="&amp;A328,AbsAu,"&gt;="&amp;A328)&gt;0),C328&amp;" afwezig. ","")&amp;IF(AND(D328&lt;&gt;"",COUNTIFS(AbsMed,D328,AbsDu,"&lt;="&amp;A328,AbsAu,"&gt;="&amp;A328)&gt;0),D328&amp;" afwezig. ","")</f>
        <v/>
      </c>
    </row>
    <row r="329">
      <c r="A329" s="18">
        <f>Debut+327</f>
        <v/>
      </c>
      <c r="B329" s="7">
        <f>IF(COUNTIF(Feries,A329)&gt;0,"Feestdag",IF(WEEKDAY(A329,2)=6,"Zaterdag",IF(WEEKDAY(A329,2)=7,"Zondag","Weekdag")))</f>
        <v/>
      </c>
      <c r="C329" s="9" t="n"/>
      <c r="D329" s="9" t="n"/>
      <c r="E329" s="12">
        <f>IF(AND(C329&lt;&gt;"",C329=C328),"Lijn 1: dezelfde arts twee dagen achter elkaar. ","")&amp;IF(AND(D329&lt;&gt;"",D329=D328),"Lijn 2: dezelfde arts twee dagen achter elkaar. ","")&amp;IF(AND(C329&lt;&gt;"",C329=D329),"Dezelfde arts op beide lijnen. ","")&amp;IF(AND(C329&lt;&gt;"",COUNTIFS(AbsMed,C329,AbsDu,"&lt;="&amp;A329,AbsAu,"&gt;="&amp;A329)&gt;0),C329&amp;" afwezig. ","")&amp;IF(AND(D329&lt;&gt;"",COUNTIFS(AbsMed,D329,AbsDu,"&lt;="&amp;A329,AbsAu,"&gt;="&amp;A329)&gt;0),D329&amp;" afwezig. ","")</f>
        <v/>
      </c>
    </row>
    <row r="330">
      <c r="A330" s="18">
        <f>Debut+328</f>
        <v/>
      </c>
      <c r="B330" s="7">
        <f>IF(COUNTIF(Feries,A330)&gt;0,"Feestdag",IF(WEEKDAY(A330,2)=6,"Zaterdag",IF(WEEKDAY(A330,2)=7,"Zondag","Weekdag")))</f>
        <v/>
      </c>
      <c r="C330" s="9" t="n"/>
      <c r="D330" s="9" t="n"/>
      <c r="E330" s="12">
        <f>IF(AND(C330&lt;&gt;"",C330=C329),"Lijn 1: dezelfde arts twee dagen achter elkaar. ","")&amp;IF(AND(D330&lt;&gt;"",D330=D329),"Lijn 2: dezelfde arts twee dagen achter elkaar. ","")&amp;IF(AND(C330&lt;&gt;"",C330=D330),"Dezelfde arts op beide lijnen. ","")&amp;IF(AND(C330&lt;&gt;"",COUNTIFS(AbsMed,C330,AbsDu,"&lt;="&amp;A330,AbsAu,"&gt;="&amp;A330)&gt;0),C330&amp;" afwezig. ","")&amp;IF(AND(D330&lt;&gt;"",COUNTIFS(AbsMed,D330,AbsDu,"&lt;="&amp;A330,AbsAu,"&gt;="&amp;A330)&gt;0),D330&amp;" afwezig. ","")</f>
        <v/>
      </c>
    </row>
    <row r="331">
      <c r="A331" s="18">
        <f>Debut+329</f>
        <v/>
      </c>
      <c r="B331" s="7">
        <f>IF(COUNTIF(Feries,A331)&gt;0,"Feestdag",IF(WEEKDAY(A331,2)=6,"Zaterdag",IF(WEEKDAY(A331,2)=7,"Zondag","Weekdag")))</f>
        <v/>
      </c>
      <c r="C331" s="9" t="n"/>
      <c r="D331" s="9" t="n"/>
      <c r="E331" s="12">
        <f>IF(AND(C331&lt;&gt;"",C331=C330),"Lijn 1: dezelfde arts twee dagen achter elkaar. ","")&amp;IF(AND(D331&lt;&gt;"",D331=D330),"Lijn 2: dezelfde arts twee dagen achter elkaar. ","")&amp;IF(AND(C331&lt;&gt;"",C331=D331),"Dezelfde arts op beide lijnen. ","")&amp;IF(AND(C331&lt;&gt;"",COUNTIFS(AbsMed,C331,AbsDu,"&lt;="&amp;A331,AbsAu,"&gt;="&amp;A331)&gt;0),C331&amp;" afwezig. ","")&amp;IF(AND(D331&lt;&gt;"",COUNTIFS(AbsMed,D331,AbsDu,"&lt;="&amp;A331,AbsAu,"&gt;="&amp;A331)&gt;0),D331&amp;" afwezig. ","")</f>
        <v/>
      </c>
    </row>
    <row r="332">
      <c r="A332" s="18">
        <f>Debut+330</f>
        <v/>
      </c>
      <c r="B332" s="7">
        <f>IF(COUNTIF(Feries,A332)&gt;0,"Feestdag",IF(WEEKDAY(A332,2)=6,"Zaterdag",IF(WEEKDAY(A332,2)=7,"Zondag","Weekdag")))</f>
        <v/>
      </c>
      <c r="C332" s="9" t="n"/>
      <c r="D332" s="9" t="n"/>
      <c r="E332" s="12">
        <f>IF(AND(C332&lt;&gt;"",C332=C331),"Lijn 1: dezelfde arts twee dagen achter elkaar. ","")&amp;IF(AND(D332&lt;&gt;"",D332=D331),"Lijn 2: dezelfde arts twee dagen achter elkaar. ","")&amp;IF(AND(C332&lt;&gt;"",C332=D332),"Dezelfde arts op beide lijnen. ","")&amp;IF(AND(C332&lt;&gt;"",COUNTIFS(AbsMed,C332,AbsDu,"&lt;="&amp;A332,AbsAu,"&gt;="&amp;A332)&gt;0),C332&amp;" afwezig. ","")&amp;IF(AND(D332&lt;&gt;"",COUNTIFS(AbsMed,D332,AbsDu,"&lt;="&amp;A332,AbsAu,"&gt;="&amp;A332)&gt;0),D332&amp;" afwezig. ","")</f>
        <v/>
      </c>
    </row>
    <row r="333">
      <c r="A333" s="18">
        <f>Debut+331</f>
        <v/>
      </c>
      <c r="B333" s="7">
        <f>IF(COUNTIF(Feries,A333)&gt;0,"Feestdag",IF(WEEKDAY(A333,2)=6,"Zaterdag",IF(WEEKDAY(A333,2)=7,"Zondag","Weekdag")))</f>
        <v/>
      </c>
      <c r="C333" s="9" t="n"/>
      <c r="D333" s="9" t="n"/>
      <c r="E333" s="12">
        <f>IF(AND(C333&lt;&gt;"",C333=C332),"Lijn 1: dezelfde arts twee dagen achter elkaar. ","")&amp;IF(AND(D333&lt;&gt;"",D333=D332),"Lijn 2: dezelfde arts twee dagen achter elkaar. ","")&amp;IF(AND(C333&lt;&gt;"",C333=D333),"Dezelfde arts op beide lijnen. ","")&amp;IF(AND(C333&lt;&gt;"",COUNTIFS(AbsMed,C333,AbsDu,"&lt;="&amp;A333,AbsAu,"&gt;="&amp;A333)&gt;0),C333&amp;" afwezig. ","")&amp;IF(AND(D333&lt;&gt;"",COUNTIFS(AbsMed,D333,AbsDu,"&lt;="&amp;A333,AbsAu,"&gt;="&amp;A333)&gt;0),D333&amp;" afwezig. ","")</f>
        <v/>
      </c>
    </row>
    <row r="334">
      <c r="A334" s="18">
        <f>Debut+332</f>
        <v/>
      </c>
      <c r="B334" s="7">
        <f>IF(COUNTIF(Feries,A334)&gt;0,"Feestdag",IF(WEEKDAY(A334,2)=6,"Zaterdag",IF(WEEKDAY(A334,2)=7,"Zondag","Weekdag")))</f>
        <v/>
      </c>
      <c r="C334" s="9" t="n"/>
      <c r="D334" s="9" t="n"/>
      <c r="E334" s="12">
        <f>IF(AND(C334&lt;&gt;"",C334=C333),"Lijn 1: dezelfde arts twee dagen achter elkaar. ","")&amp;IF(AND(D334&lt;&gt;"",D334=D333),"Lijn 2: dezelfde arts twee dagen achter elkaar. ","")&amp;IF(AND(C334&lt;&gt;"",C334=D334),"Dezelfde arts op beide lijnen. ","")&amp;IF(AND(C334&lt;&gt;"",COUNTIFS(AbsMed,C334,AbsDu,"&lt;="&amp;A334,AbsAu,"&gt;="&amp;A334)&gt;0),C334&amp;" afwezig. ","")&amp;IF(AND(D334&lt;&gt;"",COUNTIFS(AbsMed,D334,AbsDu,"&lt;="&amp;A334,AbsAu,"&gt;="&amp;A334)&gt;0),D334&amp;" afwezig. ","")</f>
        <v/>
      </c>
    </row>
    <row r="335">
      <c r="A335" s="18">
        <f>Debut+333</f>
        <v/>
      </c>
      <c r="B335" s="7">
        <f>IF(COUNTIF(Feries,A335)&gt;0,"Feestdag",IF(WEEKDAY(A335,2)=6,"Zaterdag",IF(WEEKDAY(A335,2)=7,"Zondag","Weekdag")))</f>
        <v/>
      </c>
      <c r="C335" s="9" t="n"/>
      <c r="D335" s="9" t="n"/>
      <c r="E335" s="12">
        <f>IF(AND(C335&lt;&gt;"",C335=C334),"Lijn 1: dezelfde arts twee dagen achter elkaar. ","")&amp;IF(AND(D335&lt;&gt;"",D335=D334),"Lijn 2: dezelfde arts twee dagen achter elkaar. ","")&amp;IF(AND(C335&lt;&gt;"",C335=D335),"Dezelfde arts op beide lijnen. ","")&amp;IF(AND(C335&lt;&gt;"",COUNTIFS(AbsMed,C335,AbsDu,"&lt;="&amp;A335,AbsAu,"&gt;="&amp;A335)&gt;0),C335&amp;" afwezig. ","")&amp;IF(AND(D335&lt;&gt;"",COUNTIFS(AbsMed,D335,AbsDu,"&lt;="&amp;A335,AbsAu,"&gt;="&amp;A335)&gt;0),D335&amp;" afwezig. ","")</f>
        <v/>
      </c>
    </row>
    <row r="336">
      <c r="A336" s="18">
        <f>Debut+334</f>
        <v/>
      </c>
      <c r="B336" s="7">
        <f>IF(COUNTIF(Feries,A336)&gt;0,"Feestdag",IF(WEEKDAY(A336,2)=6,"Zaterdag",IF(WEEKDAY(A336,2)=7,"Zondag","Weekdag")))</f>
        <v/>
      </c>
      <c r="C336" s="9" t="n"/>
      <c r="D336" s="9" t="n"/>
      <c r="E336" s="12">
        <f>IF(AND(C336&lt;&gt;"",C336=C335),"Lijn 1: dezelfde arts twee dagen achter elkaar. ","")&amp;IF(AND(D336&lt;&gt;"",D336=D335),"Lijn 2: dezelfde arts twee dagen achter elkaar. ","")&amp;IF(AND(C336&lt;&gt;"",C336=D336),"Dezelfde arts op beide lijnen. ","")&amp;IF(AND(C336&lt;&gt;"",COUNTIFS(AbsMed,C336,AbsDu,"&lt;="&amp;A336,AbsAu,"&gt;="&amp;A336)&gt;0),C336&amp;" afwezig. ","")&amp;IF(AND(D336&lt;&gt;"",COUNTIFS(AbsMed,D336,AbsDu,"&lt;="&amp;A336,AbsAu,"&gt;="&amp;A336)&gt;0),D336&amp;" afwezig. ","")</f>
        <v/>
      </c>
    </row>
    <row r="337">
      <c r="A337" s="18">
        <f>Debut+335</f>
        <v/>
      </c>
      <c r="B337" s="7">
        <f>IF(COUNTIF(Feries,A337)&gt;0,"Feestdag",IF(WEEKDAY(A337,2)=6,"Zaterdag",IF(WEEKDAY(A337,2)=7,"Zondag","Weekdag")))</f>
        <v/>
      </c>
      <c r="C337" s="9" t="n"/>
      <c r="D337" s="9" t="n"/>
      <c r="E337" s="12">
        <f>IF(AND(C337&lt;&gt;"",C337=C336),"Lijn 1: dezelfde arts twee dagen achter elkaar. ","")&amp;IF(AND(D337&lt;&gt;"",D337=D336),"Lijn 2: dezelfde arts twee dagen achter elkaar. ","")&amp;IF(AND(C337&lt;&gt;"",C337=D337),"Dezelfde arts op beide lijnen. ","")&amp;IF(AND(C337&lt;&gt;"",COUNTIFS(AbsMed,C337,AbsDu,"&lt;="&amp;A337,AbsAu,"&gt;="&amp;A337)&gt;0),C337&amp;" afwezig. ","")&amp;IF(AND(D337&lt;&gt;"",COUNTIFS(AbsMed,D337,AbsDu,"&lt;="&amp;A337,AbsAu,"&gt;="&amp;A337)&gt;0),D337&amp;" afwezig. ","")</f>
        <v/>
      </c>
    </row>
    <row r="338">
      <c r="A338" s="18">
        <f>Debut+336</f>
        <v/>
      </c>
      <c r="B338" s="7">
        <f>IF(COUNTIF(Feries,A338)&gt;0,"Feestdag",IF(WEEKDAY(A338,2)=6,"Zaterdag",IF(WEEKDAY(A338,2)=7,"Zondag","Weekdag")))</f>
        <v/>
      </c>
      <c r="C338" s="9" t="n"/>
      <c r="D338" s="9" t="n"/>
      <c r="E338" s="12">
        <f>IF(AND(C338&lt;&gt;"",C338=C337),"Lijn 1: dezelfde arts twee dagen achter elkaar. ","")&amp;IF(AND(D338&lt;&gt;"",D338=D337),"Lijn 2: dezelfde arts twee dagen achter elkaar. ","")&amp;IF(AND(C338&lt;&gt;"",C338=D338),"Dezelfde arts op beide lijnen. ","")&amp;IF(AND(C338&lt;&gt;"",COUNTIFS(AbsMed,C338,AbsDu,"&lt;="&amp;A338,AbsAu,"&gt;="&amp;A338)&gt;0),C338&amp;" afwezig. ","")&amp;IF(AND(D338&lt;&gt;"",COUNTIFS(AbsMed,D338,AbsDu,"&lt;="&amp;A338,AbsAu,"&gt;="&amp;A338)&gt;0),D338&amp;" afwezig. ","")</f>
        <v/>
      </c>
    </row>
    <row r="339">
      <c r="A339" s="18">
        <f>Debut+337</f>
        <v/>
      </c>
      <c r="B339" s="7">
        <f>IF(COUNTIF(Feries,A339)&gt;0,"Feestdag",IF(WEEKDAY(A339,2)=6,"Zaterdag",IF(WEEKDAY(A339,2)=7,"Zondag","Weekdag")))</f>
        <v/>
      </c>
      <c r="C339" s="9" t="n"/>
      <c r="D339" s="9" t="n"/>
      <c r="E339" s="12">
        <f>IF(AND(C339&lt;&gt;"",C339=C338),"Lijn 1: dezelfde arts twee dagen achter elkaar. ","")&amp;IF(AND(D339&lt;&gt;"",D339=D338),"Lijn 2: dezelfde arts twee dagen achter elkaar. ","")&amp;IF(AND(C339&lt;&gt;"",C339=D339),"Dezelfde arts op beide lijnen. ","")&amp;IF(AND(C339&lt;&gt;"",COUNTIFS(AbsMed,C339,AbsDu,"&lt;="&amp;A339,AbsAu,"&gt;="&amp;A339)&gt;0),C339&amp;" afwezig. ","")&amp;IF(AND(D339&lt;&gt;"",COUNTIFS(AbsMed,D339,AbsDu,"&lt;="&amp;A339,AbsAu,"&gt;="&amp;A339)&gt;0),D339&amp;" afwezig. ","")</f>
        <v/>
      </c>
    </row>
    <row r="340">
      <c r="A340" s="18">
        <f>Debut+338</f>
        <v/>
      </c>
      <c r="B340" s="7">
        <f>IF(COUNTIF(Feries,A340)&gt;0,"Feestdag",IF(WEEKDAY(A340,2)=6,"Zaterdag",IF(WEEKDAY(A340,2)=7,"Zondag","Weekdag")))</f>
        <v/>
      </c>
      <c r="C340" s="9" t="n"/>
      <c r="D340" s="9" t="n"/>
      <c r="E340" s="12">
        <f>IF(AND(C340&lt;&gt;"",C340=C339),"Lijn 1: dezelfde arts twee dagen achter elkaar. ","")&amp;IF(AND(D340&lt;&gt;"",D340=D339),"Lijn 2: dezelfde arts twee dagen achter elkaar. ","")&amp;IF(AND(C340&lt;&gt;"",C340=D340),"Dezelfde arts op beide lijnen. ","")&amp;IF(AND(C340&lt;&gt;"",COUNTIFS(AbsMed,C340,AbsDu,"&lt;="&amp;A340,AbsAu,"&gt;="&amp;A340)&gt;0),C340&amp;" afwezig. ","")&amp;IF(AND(D340&lt;&gt;"",COUNTIFS(AbsMed,D340,AbsDu,"&lt;="&amp;A340,AbsAu,"&gt;="&amp;A340)&gt;0),D340&amp;" afwezig. ","")</f>
        <v/>
      </c>
    </row>
    <row r="341">
      <c r="A341" s="18">
        <f>Debut+339</f>
        <v/>
      </c>
      <c r="B341" s="7">
        <f>IF(COUNTIF(Feries,A341)&gt;0,"Feestdag",IF(WEEKDAY(A341,2)=6,"Zaterdag",IF(WEEKDAY(A341,2)=7,"Zondag","Weekdag")))</f>
        <v/>
      </c>
      <c r="C341" s="9" t="n"/>
      <c r="D341" s="9" t="n"/>
      <c r="E341" s="12">
        <f>IF(AND(C341&lt;&gt;"",C341=C340),"Lijn 1: dezelfde arts twee dagen achter elkaar. ","")&amp;IF(AND(D341&lt;&gt;"",D341=D340),"Lijn 2: dezelfde arts twee dagen achter elkaar. ","")&amp;IF(AND(C341&lt;&gt;"",C341=D341),"Dezelfde arts op beide lijnen. ","")&amp;IF(AND(C341&lt;&gt;"",COUNTIFS(AbsMed,C341,AbsDu,"&lt;="&amp;A341,AbsAu,"&gt;="&amp;A341)&gt;0),C341&amp;" afwezig. ","")&amp;IF(AND(D341&lt;&gt;"",COUNTIFS(AbsMed,D341,AbsDu,"&lt;="&amp;A341,AbsAu,"&gt;="&amp;A341)&gt;0),D341&amp;" afwezig. ","")</f>
        <v/>
      </c>
    </row>
    <row r="342">
      <c r="A342" s="18">
        <f>Debut+340</f>
        <v/>
      </c>
      <c r="B342" s="7">
        <f>IF(COUNTIF(Feries,A342)&gt;0,"Feestdag",IF(WEEKDAY(A342,2)=6,"Zaterdag",IF(WEEKDAY(A342,2)=7,"Zondag","Weekdag")))</f>
        <v/>
      </c>
      <c r="C342" s="9" t="n"/>
      <c r="D342" s="9" t="n"/>
      <c r="E342" s="12">
        <f>IF(AND(C342&lt;&gt;"",C342=C341),"Lijn 1: dezelfde arts twee dagen achter elkaar. ","")&amp;IF(AND(D342&lt;&gt;"",D342=D341),"Lijn 2: dezelfde arts twee dagen achter elkaar. ","")&amp;IF(AND(C342&lt;&gt;"",C342=D342),"Dezelfde arts op beide lijnen. ","")&amp;IF(AND(C342&lt;&gt;"",COUNTIFS(AbsMed,C342,AbsDu,"&lt;="&amp;A342,AbsAu,"&gt;="&amp;A342)&gt;0),C342&amp;" afwezig. ","")&amp;IF(AND(D342&lt;&gt;"",COUNTIFS(AbsMed,D342,AbsDu,"&lt;="&amp;A342,AbsAu,"&gt;="&amp;A342)&gt;0),D342&amp;" afwezig. ","")</f>
        <v/>
      </c>
    </row>
    <row r="343">
      <c r="A343" s="18">
        <f>Debut+341</f>
        <v/>
      </c>
      <c r="B343" s="7">
        <f>IF(COUNTIF(Feries,A343)&gt;0,"Feestdag",IF(WEEKDAY(A343,2)=6,"Zaterdag",IF(WEEKDAY(A343,2)=7,"Zondag","Weekdag")))</f>
        <v/>
      </c>
      <c r="C343" s="9" t="n"/>
      <c r="D343" s="9" t="n"/>
      <c r="E343" s="12">
        <f>IF(AND(C343&lt;&gt;"",C343=C342),"Lijn 1: dezelfde arts twee dagen achter elkaar. ","")&amp;IF(AND(D343&lt;&gt;"",D343=D342),"Lijn 2: dezelfde arts twee dagen achter elkaar. ","")&amp;IF(AND(C343&lt;&gt;"",C343=D343),"Dezelfde arts op beide lijnen. ","")&amp;IF(AND(C343&lt;&gt;"",COUNTIFS(AbsMed,C343,AbsDu,"&lt;="&amp;A343,AbsAu,"&gt;="&amp;A343)&gt;0),C343&amp;" afwezig. ","")&amp;IF(AND(D343&lt;&gt;"",COUNTIFS(AbsMed,D343,AbsDu,"&lt;="&amp;A343,AbsAu,"&gt;="&amp;A343)&gt;0),D343&amp;" afwezig. ","")</f>
        <v/>
      </c>
    </row>
    <row r="344">
      <c r="A344" s="18">
        <f>Debut+342</f>
        <v/>
      </c>
      <c r="B344" s="7">
        <f>IF(COUNTIF(Feries,A344)&gt;0,"Feestdag",IF(WEEKDAY(A344,2)=6,"Zaterdag",IF(WEEKDAY(A344,2)=7,"Zondag","Weekdag")))</f>
        <v/>
      </c>
      <c r="C344" s="9" t="n"/>
      <c r="D344" s="9" t="n"/>
      <c r="E344" s="12">
        <f>IF(AND(C344&lt;&gt;"",C344=C343),"Lijn 1: dezelfde arts twee dagen achter elkaar. ","")&amp;IF(AND(D344&lt;&gt;"",D344=D343),"Lijn 2: dezelfde arts twee dagen achter elkaar. ","")&amp;IF(AND(C344&lt;&gt;"",C344=D344),"Dezelfde arts op beide lijnen. ","")&amp;IF(AND(C344&lt;&gt;"",COUNTIFS(AbsMed,C344,AbsDu,"&lt;="&amp;A344,AbsAu,"&gt;="&amp;A344)&gt;0),C344&amp;" afwezig. ","")&amp;IF(AND(D344&lt;&gt;"",COUNTIFS(AbsMed,D344,AbsDu,"&lt;="&amp;A344,AbsAu,"&gt;="&amp;A344)&gt;0),D344&amp;" afwezig. ","")</f>
        <v/>
      </c>
    </row>
    <row r="345">
      <c r="A345" s="18">
        <f>Debut+343</f>
        <v/>
      </c>
      <c r="B345" s="7">
        <f>IF(COUNTIF(Feries,A345)&gt;0,"Feestdag",IF(WEEKDAY(A345,2)=6,"Zaterdag",IF(WEEKDAY(A345,2)=7,"Zondag","Weekdag")))</f>
        <v/>
      </c>
      <c r="C345" s="9" t="n"/>
      <c r="D345" s="9" t="n"/>
      <c r="E345" s="12">
        <f>IF(AND(C345&lt;&gt;"",C345=C344),"Lijn 1: dezelfde arts twee dagen achter elkaar. ","")&amp;IF(AND(D345&lt;&gt;"",D345=D344),"Lijn 2: dezelfde arts twee dagen achter elkaar. ","")&amp;IF(AND(C345&lt;&gt;"",C345=D345),"Dezelfde arts op beide lijnen. ","")&amp;IF(AND(C345&lt;&gt;"",COUNTIFS(AbsMed,C345,AbsDu,"&lt;="&amp;A345,AbsAu,"&gt;="&amp;A345)&gt;0),C345&amp;" afwezig. ","")&amp;IF(AND(D345&lt;&gt;"",COUNTIFS(AbsMed,D345,AbsDu,"&lt;="&amp;A345,AbsAu,"&gt;="&amp;A345)&gt;0),D345&amp;" afwezig. ","")</f>
        <v/>
      </c>
    </row>
    <row r="346">
      <c r="A346" s="18">
        <f>Debut+344</f>
        <v/>
      </c>
      <c r="B346" s="7">
        <f>IF(COUNTIF(Feries,A346)&gt;0,"Feestdag",IF(WEEKDAY(A346,2)=6,"Zaterdag",IF(WEEKDAY(A346,2)=7,"Zondag","Weekdag")))</f>
        <v/>
      </c>
      <c r="C346" s="9" t="n"/>
      <c r="D346" s="9" t="n"/>
      <c r="E346" s="12">
        <f>IF(AND(C346&lt;&gt;"",C346=C345),"Lijn 1: dezelfde arts twee dagen achter elkaar. ","")&amp;IF(AND(D346&lt;&gt;"",D346=D345),"Lijn 2: dezelfde arts twee dagen achter elkaar. ","")&amp;IF(AND(C346&lt;&gt;"",C346=D346),"Dezelfde arts op beide lijnen. ","")&amp;IF(AND(C346&lt;&gt;"",COUNTIFS(AbsMed,C346,AbsDu,"&lt;="&amp;A346,AbsAu,"&gt;="&amp;A346)&gt;0),C346&amp;" afwezig. ","")&amp;IF(AND(D346&lt;&gt;"",COUNTIFS(AbsMed,D346,AbsDu,"&lt;="&amp;A346,AbsAu,"&gt;="&amp;A346)&gt;0),D346&amp;" afwezig. ","")</f>
        <v/>
      </c>
    </row>
    <row r="347">
      <c r="A347" s="18">
        <f>Debut+345</f>
        <v/>
      </c>
      <c r="B347" s="7">
        <f>IF(COUNTIF(Feries,A347)&gt;0,"Feestdag",IF(WEEKDAY(A347,2)=6,"Zaterdag",IF(WEEKDAY(A347,2)=7,"Zondag","Weekdag")))</f>
        <v/>
      </c>
      <c r="C347" s="9" t="n"/>
      <c r="D347" s="9" t="n"/>
      <c r="E347" s="12">
        <f>IF(AND(C347&lt;&gt;"",C347=C346),"Lijn 1: dezelfde arts twee dagen achter elkaar. ","")&amp;IF(AND(D347&lt;&gt;"",D347=D346),"Lijn 2: dezelfde arts twee dagen achter elkaar. ","")&amp;IF(AND(C347&lt;&gt;"",C347=D347),"Dezelfde arts op beide lijnen. ","")&amp;IF(AND(C347&lt;&gt;"",COUNTIFS(AbsMed,C347,AbsDu,"&lt;="&amp;A347,AbsAu,"&gt;="&amp;A347)&gt;0),C347&amp;" afwezig. ","")&amp;IF(AND(D347&lt;&gt;"",COUNTIFS(AbsMed,D347,AbsDu,"&lt;="&amp;A347,AbsAu,"&gt;="&amp;A347)&gt;0),D347&amp;" afwezig. ","")</f>
        <v/>
      </c>
    </row>
    <row r="348">
      <c r="A348" s="18">
        <f>Debut+346</f>
        <v/>
      </c>
      <c r="B348" s="7">
        <f>IF(COUNTIF(Feries,A348)&gt;0,"Feestdag",IF(WEEKDAY(A348,2)=6,"Zaterdag",IF(WEEKDAY(A348,2)=7,"Zondag","Weekdag")))</f>
        <v/>
      </c>
      <c r="C348" s="9" t="n"/>
      <c r="D348" s="9" t="n"/>
      <c r="E348" s="12">
        <f>IF(AND(C348&lt;&gt;"",C348=C347),"Lijn 1: dezelfde arts twee dagen achter elkaar. ","")&amp;IF(AND(D348&lt;&gt;"",D348=D347),"Lijn 2: dezelfde arts twee dagen achter elkaar. ","")&amp;IF(AND(C348&lt;&gt;"",C348=D348),"Dezelfde arts op beide lijnen. ","")&amp;IF(AND(C348&lt;&gt;"",COUNTIFS(AbsMed,C348,AbsDu,"&lt;="&amp;A348,AbsAu,"&gt;="&amp;A348)&gt;0),C348&amp;" afwezig. ","")&amp;IF(AND(D348&lt;&gt;"",COUNTIFS(AbsMed,D348,AbsDu,"&lt;="&amp;A348,AbsAu,"&gt;="&amp;A348)&gt;0),D348&amp;" afwezig. ","")</f>
        <v/>
      </c>
    </row>
    <row r="349">
      <c r="A349" s="18">
        <f>Debut+347</f>
        <v/>
      </c>
      <c r="B349" s="7">
        <f>IF(COUNTIF(Feries,A349)&gt;0,"Feestdag",IF(WEEKDAY(A349,2)=6,"Zaterdag",IF(WEEKDAY(A349,2)=7,"Zondag","Weekdag")))</f>
        <v/>
      </c>
      <c r="C349" s="9" t="n"/>
      <c r="D349" s="9" t="n"/>
      <c r="E349" s="12">
        <f>IF(AND(C349&lt;&gt;"",C349=C348),"Lijn 1: dezelfde arts twee dagen achter elkaar. ","")&amp;IF(AND(D349&lt;&gt;"",D349=D348),"Lijn 2: dezelfde arts twee dagen achter elkaar. ","")&amp;IF(AND(C349&lt;&gt;"",C349=D349),"Dezelfde arts op beide lijnen. ","")&amp;IF(AND(C349&lt;&gt;"",COUNTIFS(AbsMed,C349,AbsDu,"&lt;="&amp;A349,AbsAu,"&gt;="&amp;A349)&gt;0),C349&amp;" afwezig. ","")&amp;IF(AND(D349&lt;&gt;"",COUNTIFS(AbsMed,D349,AbsDu,"&lt;="&amp;A349,AbsAu,"&gt;="&amp;A349)&gt;0),D349&amp;" afwezig. ","")</f>
        <v/>
      </c>
    </row>
    <row r="350">
      <c r="A350" s="18">
        <f>Debut+348</f>
        <v/>
      </c>
      <c r="B350" s="7">
        <f>IF(COUNTIF(Feries,A350)&gt;0,"Feestdag",IF(WEEKDAY(A350,2)=6,"Zaterdag",IF(WEEKDAY(A350,2)=7,"Zondag","Weekdag")))</f>
        <v/>
      </c>
      <c r="C350" s="9" t="n"/>
      <c r="D350" s="9" t="n"/>
      <c r="E350" s="12">
        <f>IF(AND(C350&lt;&gt;"",C350=C349),"Lijn 1: dezelfde arts twee dagen achter elkaar. ","")&amp;IF(AND(D350&lt;&gt;"",D350=D349),"Lijn 2: dezelfde arts twee dagen achter elkaar. ","")&amp;IF(AND(C350&lt;&gt;"",C350=D350),"Dezelfde arts op beide lijnen. ","")&amp;IF(AND(C350&lt;&gt;"",COUNTIFS(AbsMed,C350,AbsDu,"&lt;="&amp;A350,AbsAu,"&gt;="&amp;A350)&gt;0),C350&amp;" afwezig. ","")&amp;IF(AND(D350&lt;&gt;"",COUNTIFS(AbsMed,D350,AbsDu,"&lt;="&amp;A350,AbsAu,"&gt;="&amp;A350)&gt;0),D350&amp;" afwezig. ","")</f>
        <v/>
      </c>
    </row>
    <row r="351">
      <c r="A351" s="18">
        <f>Debut+349</f>
        <v/>
      </c>
      <c r="B351" s="7">
        <f>IF(COUNTIF(Feries,A351)&gt;0,"Feestdag",IF(WEEKDAY(A351,2)=6,"Zaterdag",IF(WEEKDAY(A351,2)=7,"Zondag","Weekdag")))</f>
        <v/>
      </c>
      <c r="C351" s="9" t="n"/>
      <c r="D351" s="9" t="n"/>
      <c r="E351" s="12">
        <f>IF(AND(C351&lt;&gt;"",C351=C350),"Lijn 1: dezelfde arts twee dagen achter elkaar. ","")&amp;IF(AND(D351&lt;&gt;"",D351=D350),"Lijn 2: dezelfde arts twee dagen achter elkaar. ","")&amp;IF(AND(C351&lt;&gt;"",C351=D351),"Dezelfde arts op beide lijnen. ","")&amp;IF(AND(C351&lt;&gt;"",COUNTIFS(AbsMed,C351,AbsDu,"&lt;="&amp;A351,AbsAu,"&gt;="&amp;A351)&gt;0),C351&amp;" afwezig. ","")&amp;IF(AND(D351&lt;&gt;"",COUNTIFS(AbsMed,D351,AbsDu,"&lt;="&amp;A351,AbsAu,"&gt;="&amp;A351)&gt;0),D351&amp;" afwezig. ","")</f>
        <v/>
      </c>
    </row>
    <row r="352">
      <c r="A352" s="18">
        <f>Debut+350</f>
        <v/>
      </c>
      <c r="B352" s="7">
        <f>IF(COUNTIF(Feries,A352)&gt;0,"Feestdag",IF(WEEKDAY(A352,2)=6,"Zaterdag",IF(WEEKDAY(A352,2)=7,"Zondag","Weekdag")))</f>
        <v/>
      </c>
      <c r="C352" s="9" t="n"/>
      <c r="D352" s="9" t="n"/>
      <c r="E352" s="12">
        <f>IF(AND(C352&lt;&gt;"",C352=C351),"Lijn 1: dezelfde arts twee dagen achter elkaar. ","")&amp;IF(AND(D352&lt;&gt;"",D352=D351),"Lijn 2: dezelfde arts twee dagen achter elkaar. ","")&amp;IF(AND(C352&lt;&gt;"",C352=D352),"Dezelfde arts op beide lijnen. ","")&amp;IF(AND(C352&lt;&gt;"",COUNTIFS(AbsMed,C352,AbsDu,"&lt;="&amp;A352,AbsAu,"&gt;="&amp;A352)&gt;0),C352&amp;" afwezig. ","")&amp;IF(AND(D352&lt;&gt;"",COUNTIFS(AbsMed,D352,AbsDu,"&lt;="&amp;A352,AbsAu,"&gt;="&amp;A352)&gt;0),D352&amp;" afwezig. ","")</f>
        <v/>
      </c>
    </row>
    <row r="353">
      <c r="A353" s="18">
        <f>Debut+351</f>
        <v/>
      </c>
      <c r="B353" s="7">
        <f>IF(COUNTIF(Feries,A353)&gt;0,"Feestdag",IF(WEEKDAY(A353,2)=6,"Zaterdag",IF(WEEKDAY(A353,2)=7,"Zondag","Weekdag")))</f>
        <v/>
      </c>
      <c r="C353" s="9" t="n"/>
      <c r="D353" s="9" t="n"/>
      <c r="E353" s="12">
        <f>IF(AND(C353&lt;&gt;"",C353=C352),"Lijn 1: dezelfde arts twee dagen achter elkaar. ","")&amp;IF(AND(D353&lt;&gt;"",D353=D352),"Lijn 2: dezelfde arts twee dagen achter elkaar. ","")&amp;IF(AND(C353&lt;&gt;"",C353=D353),"Dezelfde arts op beide lijnen. ","")&amp;IF(AND(C353&lt;&gt;"",COUNTIFS(AbsMed,C353,AbsDu,"&lt;="&amp;A353,AbsAu,"&gt;="&amp;A353)&gt;0),C353&amp;" afwezig. ","")&amp;IF(AND(D353&lt;&gt;"",COUNTIFS(AbsMed,D353,AbsDu,"&lt;="&amp;A353,AbsAu,"&gt;="&amp;A353)&gt;0),D353&amp;" afwezig. ","")</f>
        <v/>
      </c>
    </row>
    <row r="354">
      <c r="A354" s="18">
        <f>Debut+352</f>
        <v/>
      </c>
      <c r="B354" s="7">
        <f>IF(COUNTIF(Feries,A354)&gt;0,"Feestdag",IF(WEEKDAY(A354,2)=6,"Zaterdag",IF(WEEKDAY(A354,2)=7,"Zondag","Weekdag")))</f>
        <v/>
      </c>
      <c r="C354" s="9" t="n"/>
      <c r="D354" s="9" t="n"/>
      <c r="E354" s="12">
        <f>IF(AND(C354&lt;&gt;"",C354=C353),"Lijn 1: dezelfde arts twee dagen achter elkaar. ","")&amp;IF(AND(D354&lt;&gt;"",D354=D353),"Lijn 2: dezelfde arts twee dagen achter elkaar. ","")&amp;IF(AND(C354&lt;&gt;"",C354=D354),"Dezelfde arts op beide lijnen. ","")&amp;IF(AND(C354&lt;&gt;"",COUNTIFS(AbsMed,C354,AbsDu,"&lt;="&amp;A354,AbsAu,"&gt;="&amp;A354)&gt;0),C354&amp;" afwezig. ","")&amp;IF(AND(D354&lt;&gt;"",COUNTIFS(AbsMed,D354,AbsDu,"&lt;="&amp;A354,AbsAu,"&gt;="&amp;A354)&gt;0),D354&amp;" afwezig. ","")</f>
        <v/>
      </c>
    </row>
    <row r="355">
      <c r="A355" s="18">
        <f>Debut+353</f>
        <v/>
      </c>
      <c r="B355" s="7">
        <f>IF(COUNTIF(Feries,A355)&gt;0,"Feestdag",IF(WEEKDAY(A355,2)=6,"Zaterdag",IF(WEEKDAY(A355,2)=7,"Zondag","Weekdag")))</f>
        <v/>
      </c>
      <c r="C355" s="9" t="n"/>
      <c r="D355" s="9" t="n"/>
      <c r="E355" s="12">
        <f>IF(AND(C355&lt;&gt;"",C355=C354),"Lijn 1: dezelfde arts twee dagen achter elkaar. ","")&amp;IF(AND(D355&lt;&gt;"",D355=D354),"Lijn 2: dezelfde arts twee dagen achter elkaar. ","")&amp;IF(AND(C355&lt;&gt;"",C355=D355),"Dezelfde arts op beide lijnen. ","")&amp;IF(AND(C355&lt;&gt;"",COUNTIFS(AbsMed,C355,AbsDu,"&lt;="&amp;A355,AbsAu,"&gt;="&amp;A355)&gt;0),C355&amp;" afwezig. ","")&amp;IF(AND(D355&lt;&gt;"",COUNTIFS(AbsMed,D355,AbsDu,"&lt;="&amp;A355,AbsAu,"&gt;="&amp;A355)&gt;0),D355&amp;" afwezig. ","")</f>
        <v/>
      </c>
    </row>
    <row r="356">
      <c r="A356" s="18">
        <f>Debut+354</f>
        <v/>
      </c>
      <c r="B356" s="7">
        <f>IF(COUNTIF(Feries,A356)&gt;0,"Feestdag",IF(WEEKDAY(A356,2)=6,"Zaterdag",IF(WEEKDAY(A356,2)=7,"Zondag","Weekdag")))</f>
        <v/>
      </c>
      <c r="C356" s="9" t="n"/>
      <c r="D356" s="9" t="n"/>
      <c r="E356" s="12">
        <f>IF(AND(C356&lt;&gt;"",C356=C355),"Lijn 1: dezelfde arts twee dagen achter elkaar. ","")&amp;IF(AND(D356&lt;&gt;"",D356=D355),"Lijn 2: dezelfde arts twee dagen achter elkaar. ","")&amp;IF(AND(C356&lt;&gt;"",C356=D356),"Dezelfde arts op beide lijnen. ","")&amp;IF(AND(C356&lt;&gt;"",COUNTIFS(AbsMed,C356,AbsDu,"&lt;="&amp;A356,AbsAu,"&gt;="&amp;A356)&gt;0),C356&amp;" afwezig. ","")&amp;IF(AND(D356&lt;&gt;"",COUNTIFS(AbsMed,D356,AbsDu,"&lt;="&amp;A356,AbsAu,"&gt;="&amp;A356)&gt;0),D356&amp;" afwezig. ","")</f>
        <v/>
      </c>
    </row>
    <row r="357">
      <c r="A357" s="18">
        <f>Debut+355</f>
        <v/>
      </c>
      <c r="B357" s="7">
        <f>IF(COUNTIF(Feries,A357)&gt;0,"Feestdag",IF(WEEKDAY(A357,2)=6,"Zaterdag",IF(WEEKDAY(A357,2)=7,"Zondag","Weekdag")))</f>
        <v/>
      </c>
      <c r="C357" s="9" t="n"/>
      <c r="D357" s="9" t="n"/>
      <c r="E357" s="12">
        <f>IF(AND(C357&lt;&gt;"",C357=C356),"Lijn 1: dezelfde arts twee dagen achter elkaar. ","")&amp;IF(AND(D357&lt;&gt;"",D357=D356),"Lijn 2: dezelfde arts twee dagen achter elkaar. ","")&amp;IF(AND(C357&lt;&gt;"",C357=D357),"Dezelfde arts op beide lijnen. ","")&amp;IF(AND(C357&lt;&gt;"",COUNTIFS(AbsMed,C357,AbsDu,"&lt;="&amp;A357,AbsAu,"&gt;="&amp;A357)&gt;0),C357&amp;" afwezig. ","")&amp;IF(AND(D357&lt;&gt;"",COUNTIFS(AbsMed,D357,AbsDu,"&lt;="&amp;A357,AbsAu,"&gt;="&amp;A357)&gt;0),D357&amp;" afwezig. ","")</f>
        <v/>
      </c>
    </row>
    <row r="358">
      <c r="A358" s="18">
        <f>Debut+356</f>
        <v/>
      </c>
      <c r="B358" s="7">
        <f>IF(COUNTIF(Feries,A358)&gt;0,"Feestdag",IF(WEEKDAY(A358,2)=6,"Zaterdag",IF(WEEKDAY(A358,2)=7,"Zondag","Weekdag")))</f>
        <v/>
      </c>
      <c r="C358" s="9" t="n"/>
      <c r="D358" s="9" t="n"/>
      <c r="E358" s="12">
        <f>IF(AND(C358&lt;&gt;"",C358=C357),"Lijn 1: dezelfde arts twee dagen achter elkaar. ","")&amp;IF(AND(D358&lt;&gt;"",D358=D357),"Lijn 2: dezelfde arts twee dagen achter elkaar. ","")&amp;IF(AND(C358&lt;&gt;"",C358=D358),"Dezelfde arts op beide lijnen. ","")&amp;IF(AND(C358&lt;&gt;"",COUNTIFS(AbsMed,C358,AbsDu,"&lt;="&amp;A358,AbsAu,"&gt;="&amp;A358)&gt;0),C358&amp;" afwezig. ","")&amp;IF(AND(D358&lt;&gt;"",COUNTIFS(AbsMed,D358,AbsDu,"&lt;="&amp;A358,AbsAu,"&gt;="&amp;A358)&gt;0),D358&amp;" afwezig. ","")</f>
        <v/>
      </c>
    </row>
    <row r="359">
      <c r="A359" s="18">
        <f>Debut+357</f>
        <v/>
      </c>
      <c r="B359" s="7">
        <f>IF(COUNTIF(Feries,A359)&gt;0,"Feestdag",IF(WEEKDAY(A359,2)=6,"Zaterdag",IF(WEEKDAY(A359,2)=7,"Zondag","Weekdag")))</f>
        <v/>
      </c>
      <c r="C359" s="9" t="n"/>
      <c r="D359" s="9" t="n"/>
      <c r="E359" s="12">
        <f>IF(AND(C359&lt;&gt;"",C359=C358),"Lijn 1: dezelfde arts twee dagen achter elkaar. ","")&amp;IF(AND(D359&lt;&gt;"",D359=D358),"Lijn 2: dezelfde arts twee dagen achter elkaar. ","")&amp;IF(AND(C359&lt;&gt;"",C359=D359),"Dezelfde arts op beide lijnen. ","")&amp;IF(AND(C359&lt;&gt;"",COUNTIFS(AbsMed,C359,AbsDu,"&lt;="&amp;A359,AbsAu,"&gt;="&amp;A359)&gt;0),C359&amp;" afwezig. ","")&amp;IF(AND(D359&lt;&gt;"",COUNTIFS(AbsMed,D359,AbsDu,"&lt;="&amp;A359,AbsAu,"&gt;="&amp;A359)&gt;0),D359&amp;" afwezig. ","")</f>
        <v/>
      </c>
    </row>
    <row r="360">
      <c r="A360" s="18">
        <f>Debut+358</f>
        <v/>
      </c>
      <c r="B360" s="7">
        <f>IF(COUNTIF(Feries,A360)&gt;0,"Feestdag",IF(WEEKDAY(A360,2)=6,"Zaterdag",IF(WEEKDAY(A360,2)=7,"Zondag","Weekdag")))</f>
        <v/>
      </c>
      <c r="C360" s="9" t="n"/>
      <c r="D360" s="9" t="n"/>
      <c r="E360" s="12">
        <f>IF(AND(C360&lt;&gt;"",C360=C359),"Lijn 1: dezelfde arts twee dagen achter elkaar. ","")&amp;IF(AND(D360&lt;&gt;"",D360=D359),"Lijn 2: dezelfde arts twee dagen achter elkaar. ","")&amp;IF(AND(C360&lt;&gt;"",C360=D360),"Dezelfde arts op beide lijnen. ","")&amp;IF(AND(C360&lt;&gt;"",COUNTIFS(AbsMed,C360,AbsDu,"&lt;="&amp;A360,AbsAu,"&gt;="&amp;A360)&gt;0),C360&amp;" afwezig. ","")&amp;IF(AND(D360&lt;&gt;"",COUNTIFS(AbsMed,D360,AbsDu,"&lt;="&amp;A360,AbsAu,"&gt;="&amp;A360)&gt;0),D360&amp;" afwezig. ","")</f>
        <v/>
      </c>
    </row>
    <row r="361">
      <c r="A361" s="18">
        <f>Debut+359</f>
        <v/>
      </c>
      <c r="B361" s="7">
        <f>IF(COUNTIF(Feries,A361)&gt;0,"Feestdag",IF(WEEKDAY(A361,2)=6,"Zaterdag",IF(WEEKDAY(A361,2)=7,"Zondag","Weekdag")))</f>
        <v/>
      </c>
      <c r="C361" s="9" t="n"/>
      <c r="D361" s="9" t="n"/>
      <c r="E361" s="12">
        <f>IF(AND(C361&lt;&gt;"",C361=C360),"Lijn 1: dezelfde arts twee dagen achter elkaar. ","")&amp;IF(AND(D361&lt;&gt;"",D361=D360),"Lijn 2: dezelfde arts twee dagen achter elkaar. ","")&amp;IF(AND(C361&lt;&gt;"",C361=D361),"Dezelfde arts op beide lijnen. ","")&amp;IF(AND(C361&lt;&gt;"",COUNTIFS(AbsMed,C361,AbsDu,"&lt;="&amp;A361,AbsAu,"&gt;="&amp;A361)&gt;0),C361&amp;" afwezig. ","")&amp;IF(AND(D361&lt;&gt;"",COUNTIFS(AbsMed,D361,AbsDu,"&lt;="&amp;A361,AbsAu,"&gt;="&amp;A361)&gt;0),D361&amp;" afwezig. ","")</f>
        <v/>
      </c>
    </row>
    <row r="362">
      <c r="A362" s="18">
        <f>Debut+360</f>
        <v/>
      </c>
      <c r="B362" s="7">
        <f>IF(COUNTIF(Feries,A362)&gt;0,"Feestdag",IF(WEEKDAY(A362,2)=6,"Zaterdag",IF(WEEKDAY(A362,2)=7,"Zondag","Weekdag")))</f>
        <v/>
      </c>
      <c r="C362" s="9" t="n"/>
      <c r="D362" s="9" t="n"/>
      <c r="E362" s="12">
        <f>IF(AND(C362&lt;&gt;"",C362=C361),"Lijn 1: dezelfde arts twee dagen achter elkaar. ","")&amp;IF(AND(D362&lt;&gt;"",D362=D361),"Lijn 2: dezelfde arts twee dagen achter elkaar. ","")&amp;IF(AND(C362&lt;&gt;"",C362=D362),"Dezelfde arts op beide lijnen. ","")&amp;IF(AND(C362&lt;&gt;"",COUNTIFS(AbsMed,C362,AbsDu,"&lt;="&amp;A362,AbsAu,"&gt;="&amp;A362)&gt;0),C362&amp;" afwezig. ","")&amp;IF(AND(D362&lt;&gt;"",COUNTIFS(AbsMed,D362,AbsDu,"&lt;="&amp;A362,AbsAu,"&gt;="&amp;A362)&gt;0),D362&amp;" afwezig. ","")</f>
        <v/>
      </c>
    </row>
    <row r="363">
      <c r="A363" s="18">
        <f>Debut+361</f>
        <v/>
      </c>
      <c r="B363" s="7">
        <f>IF(COUNTIF(Feries,A363)&gt;0,"Feestdag",IF(WEEKDAY(A363,2)=6,"Zaterdag",IF(WEEKDAY(A363,2)=7,"Zondag","Weekdag")))</f>
        <v/>
      </c>
      <c r="C363" s="9" t="n"/>
      <c r="D363" s="9" t="n"/>
      <c r="E363" s="12">
        <f>IF(AND(C363&lt;&gt;"",C363=C362),"Lijn 1: dezelfde arts twee dagen achter elkaar. ","")&amp;IF(AND(D363&lt;&gt;"",D363=D362),"Lijn 2: dezelfde arts twee dagen achter elkaar. ","")&amp;IF(AND(C363&lt;&gt;"",C363=D363),"Dezelfde arts op beide lijnen. ","")&amp;IF(AND(C363&lt;&gt;"",COUNTIFS(AbsMed,C363,AbsDu,"&lt;="&amp;A363,AbsAu,"&gt;="&amp;A363)&gt;0),C363&amp;" afwezig. ","")&amp;IF(AND(D363&lt;&gt;"",COUNTIFS(AbsMed,D363,AbsDu,"&lt;="&amp;A363,AbsAu,"&gt;="&amp;A363)&gt;0),D363&amp;" afwezig. ","")</f>
        <v/>
      </c>
    </row>
    <row r="364">
      <c r="A364" s="18">
        <f>Debut+362</f>
        <v/>
      </c>
      <c r="B364" s="7">
        <f>IF(COUNTIF(Feries,A364)&gt;0,"Feestdag",IF(WEEKDAY(A364,2)=6,"Zaterdag",IF(WEEKDAY(A364,2)=7,"Zondag","Weekdag")))</f>
        <v/>
      </c>
      <c r="C364" s="9" t="n"/>
      <c r="D364" s="9" t="n"/>
      <c r="E364" s="12">
        <f>IF(AND(C364&lt;&gt;"",C364=C363),"Lijn 1: dezelfde arts twee dagen achter elkaar. ","")&amp;IF(AND(D364&lt;&gt;"",D364=D363),"Lijn 2: dezelfde arts twee dagen achter elkaar. ","")&amp;IF(AND(C364&lt;&gt;"",C364=D364),"Dezelfde arts op beide lijnen. ","")&amp;IF(AND(C364&lt;&gt;"",COUNTIFS(AbsMed,C364,AbsDu,"&lt;="&amp;A364,AbsAu,"&gt;="&amp;A364)&gt;0),C364&amp;" afwezig. ","")&amp;IF(AND(D364&lt;&gt;"",COUNTIFS(AbsMed,D364,AbsDu,"&lt;="&amp;A364,AbsAu,"&gt;="&amp;A364)&gt;0),D364&amp;" afwezig. ","")</f>
        <v/>
      </c>
    </row>
    <row r="365">
      <c r="A365" s="18">
        <f>Debut+363</f>
        <v/>
      </c>
      <c r="B365" s="7">
        <f>IF(COUNTIF(Feries,A365)&gt;0,"Feestdag",IF(WEEKDAY(A365,2)=6,"Zaterdag",IF(WEEKDAY(A365,2)=7,"Zondag","Weekdag")))</f>
        <v/>
      </c>
      <c r="C365" s="9" t="n"/>
      <c r="D365" s="9" t="n"/>
      <c r="E365" s="12">
        <f>IF(AND(C365&lt;&gt;"",C365=C364),"Lijn 1: dezelfde arts twee dagen achter elkaar. ","")&amp;IF(AND(D365&lt;&gt;"",D365=D364),"Lijn 2: dezelfde arts twee dagen achter elkaar. ","")&amp;IF(AND(C365&lt;&gt;"",C365=D365),"Dezelfde arts op beide lijnen. ","")&amp;IF(AND(C365&lt;&gt;"",COUNTIFS(AbsMed,C365,AbsDu,"&lt;="&amp;A365,AbsAu,"&gt;="&amp;A365)&gt;0),C365&amp;" afwezig. ","")&amp;IF(AND(D365&lt;&gt;"",COUNTIFS(AbsMed,D365,AbsDu,"&lt;="&amp;A365,AbsAu,"&gt;="&amp;A365)&gt;0),D365&amp;" afwezig. ","")</f>
        <v/>
      </c>
    </row>
    <row r="366">
      <c r="A366" s="18">
        <f>Debut+364</f>
        <v/>
      </c>
      <c r="B366" s="7">
        <f>IF(COUNTIF(Feries,A366)&gt;0,"Feestdag",IF(WEEKDAY(A366,2)=6,"Zaterdag",IF(WEEKDAY(A366,2)=7,"Zondag","Weekdag")))</f>
        <v/>
      </c>
      <c r="C366" s="9" t="n"/>
      <c r="D366" s="9" t="n"/>
      <c r="E366" s="12">
        <f>IF(AND(C366&lt;&gt;"",C366=C365),"Lijn 1: dezelfde arts twee dagen achter elkaar. ","")&amp;IF(AND(D366&lt;&gt;"",D366=D365),"Lijn 2: dezelfde arts twee dagen achter elkaar. ","")&amp;IF(AND(C366&lt;&gt;"",C366=D366),"Dezelfde arts op beide lijnen. ","")&amp;IF(AND(C366&lt;&gt;"",COUNTIFS(AbsMed,C366,AbsDu,"&lt;="&amp;A366,AbsAu,"&gt;="&amp;A366)&gt;0),C366&amp;" afwezig. ","")&amp;IF(AND(D366&lt;&gt;"",COUNTIFS(AbsMed,D366,AbsDu,"&lt;="&amp;A366,AbsAu,"&gt;="&amp;A366)&gt;0),D366&amp;" afwezig. ","")</f>
        <v/>
      </c>
    </row>
    <row r="367">
      <c r="A367" s="18">
        <f>IF(Debut+365&lt;DATE(YEAR(Debut)+1,MONTH(Debut),DAY(Debut)),Debut+365,"")</f>
        <v/>
      </c>
      <c r="B367" s="7">
        <f>IF(A367="","",IF(COUNTIF(Feries,A367)&gt;0,"Feestdag",IF(WEEKDAY(A367,2)=6,"Zaterdag",IF(WEEKDAY(A367,2)=7,"Zondag","Weekdag"))))</f>
        <v/>
      </c>
      <c r="C367" s="9" t="n"/>
      <c r="D367" s="9" t="n"/>
      <c r="E367" s="12">
        <f>IF(A367="","",IF(AND(C367&lt;&gt;"",C367=C366),"Lijn 1: dezelfde arts twee dagen achter elkaar. ","")&amp;IF(AND(D367&lt;&gt;"",D367=D366),"Lijn 2: dezelfde arts twee dagen achter elkaar. ","")&amp;IF(AND(C367&lt;&gt;"",C367=D367),"Dezelfde arts op beide lijnen. ","")&amp;IF(AND(C367&lt;&gt;"",COUNTIFS(AbsMed,C367,AbsDu,"&lt;="&amp;A367,AbsAu,"&gt;="&amp;A367)&gt;0),C367&amp;" afwezig. ","")&amp;IF(AND(D367&lt;&gt;"",COUNTIFS(AbsMed,D367,AbsDu,"&lt;="&amp;A367,AbsAu,"&gt;="&amp;A367)&gt;0),D367&amp;" afwezig. ",""))</f>
        <v/>
      </c>
    </row>
  </sheetData>
  <autoFilter ref="A1:E367"/>
  <conditionalFormatting sqref="A2:E367">
    <cfRule type="expression" priority="1" dxfId="0">
      <formula>$B2="Feestdag"</formula>
    </cfRule>
    <cfRule type="expression" priority="2" dxfId="1">
      <formula>OR($B2="Zaterdag",$B2="Zondag")</formula>
    </cfRule>
  </conditionalFormatting>
  <conditionalFormatting sqref="C2:D367">
    <cfRule type="expression" priority="3" dxfId="2">
      <formula>AND(C2&lt;&gt;"",COUNTIFS(AbsMed,C2,AbsDu,"&lt;="&amp;$A2,AbsAu,"&gt;="&amp;$A2)&gt;0)</formula>
    </cfRule>
  </conditionalFormatting>
  <conditionalFormatting sqref="C3:C367">
    <cfRule type="expression" priority="4" dxfId="3">
      <formula>AND(C3&lt;&gt;"",C3=C2)</formula>
    </cfRule>
  </conditionalFormatting>
  <conditionalFormatting sqref="D3:D367">
    <cfRule type="expression" priority="5" dxfId="3">
      <formula>AND(D3&lt;&gt;"",D3=D2)</formula>
    </cfRule>
  </conditionalFormatting>
  <dataValidations count="1">
    <dataValidation sqref="C2:D367" showDropDown="0" showInputMessage="1" showErrorMessage="1" allowBlank="1" errorTitle="Onbekende arts" error="Kies een naam uit het blad Team." type="list">
      <formula1>Medecins</formula1>
    </dataValidation>
  </dataValidations>
  <pageMargins left="0.7" right="0.7" top="0.75" bottom="0.75" header="0.3" footer="0.3"/>
  <headerFooter>
    <oddHeader/>
    <oddFooter>&amp;L&amp;8 Gratis sjabloon BioSked Momentum · biosked.com&amp;R&amp;8 Pagina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FF37AFCF"/>
    <outlinePr summaryBelow="1" summaryRight="1"/>
    <pageSetUpPr/>
  </sheetPr>
  <dimension ref="A1:N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" sqref="A1"/>
    </sheetView>
  </sheetViews>
  <sheetFormatPr baseColWidth="8" defaultRowHeight="15"/>
  <cols>
    <col width="22.7109375" customWidth="1" min="1" max="1"/>
    <col width="11.7109375" customWidth="1" min="2" max="14"/>
  </cols>
  <sheetData>
    <row r="1">
      <c r="C1" s="6">
        <f>'Instellingen'!B3</f>
        <v/>
      </c>
      <c r="D1" s="19" t="n"/>
      <c r="E1" s="19" t="n"/>
      <c r="F1" s="19" t="n"/>
      <c r="G1" s="20" t="n"/>
      <c r="H1" s="6">
        <f>'Instellingen'!B4</f>
        <v/>
      </c>
      <c r="I1" s="19" t="n"/>
      <c r="J1" s="19" t="n"/>
      <c r="K1" s="20" t="n"/>
      <c r="L1" s="6" t="inlineStr">
        <is>
          <t>Verdeling (lijn 1)</t>
        </is>
      </c>
      <c r="M1" s="19" t="n"/>
      <c r="N1" s="20" t="n"/>
    </row>
    <row r="2" ht="30" customHeight="1">
      <c r="A2" s="6" t="inlineStr">
        <is>
          <t>Arts</t>
        </is>
      </c>
      <c r="B2" s="6" t="inlineStr">
        <is>
          <t>FTE</t>
        </is>
      </c>
      <c r="C2" s="6" t="inlineStr">
        <is>
          <t>Totaal</t>
        </is>
      </c>
      <c r="D2" s="6" t="inlineStr">
        <is>
          <t>waarvan doordeweeks</t>
        </is>
      </c>
      <c r="E2" s="6" t="inlineStr">
        <is>
          <t>Zaterdagen</t>
        </is>
      </c>
      <c r="F2" s="6" t="inlineStr">
        <is>
          <t>Zondagen</t>
        </is>
      </c>
      <c r="G2" s="6" t="inlineStr">
        <is>
          <t>Feestdagen</t>
        </is>
      </c>
      <c r="H2" s="6" t="inlineStr">
        <is>
          <t>Totaal</t>
        </is>
      </c>
      <c r="I2" s="6" t="inlineStr">
        <is>
          <t>Zaterdagen</t>
        </is>
      </c>
      <c r="J2" s="6" t="inlineStr">
        <is>
          <t>Zondagen</t>
        </is>
      </c>
      <c r="K2" s="6" t="inlineStr">
        <is>
          <t>Feestdagen</t>
        </is>
      </c>
      <c r="L2" s="6" t="inlineStr">
        <is>
          <t>Verwacht deel</t>
        </is>
      </c>
      <c r="M2" s="6" t="inlineStr">
        <is>
          <t>Afwijking</t>
        </is>
      </c>
      <c r="N2" s="6" t="inlineStr">
        <is>
          <t>Weekends en feestdagen</t>
        </is>
      </c>
    </row>
    <row r="3">
      <c r="A3" s="7">
        <f>IF('Team'!A2="","",'Team'!A2)</f>
        <v/>
      </c>
      <c r="B3" s="21">
        <f>IF(A3="","",'Team'!B2)</f>
        <v/>
      </c>
      <c r="C3" s="14">
        <f>IF(A3="","",COUNTIF('Dienstrooster'!$C$2:$C$367,A3))</f>
        <v/>
      </c>
      <c r="D3" s="14">
        <f>IF(A3="","",COUNTIFS('Dienstrooster'!$C$2:$C$367,A3,'Dienstrooster'!$B$2:$B$367,"Weekdag"))</f>
        <v/>
      </c>
      <c r="E3" s="14">
        <f>IF(A3="","",COUNTIFS('Dienstrooster'!$C$2:$C$367,A3,'Dienstrooster'!$B$2:$B$367,"Zaterdag"))</f>
        <v/>
      </c>
      <c r="F3" s="14">
        <f>IF(A3="","",COUNTIFS('Dienstrooster'!$C$2:$C$367,A3,'Dienstrooster'!$B$2:$B$367,"Zondag"))</f>
        <v/>
      </c>
      <c r="G3" s="14">
        <f>IF(A3="","",COUNTIFS('Dienstrooster'!$C$2:$C$367,A3,'Dienstrooster'!$B$2:$B$367,"Feestdag"))</f>
        <v/>
      </c>
      <c r="H3" s="14">
        <f>IF(A3="","",COUNTIF('Dienstrooster'!$D$2:$D$367,A3))</f>
        <v/>
      </c>
      <c r="I3" s="14">
        <f>IF(A3="","",COUNTIFS('Dienstrooster'!$D$2:$D$367,A3,'Dienstrooster'!$B$2:$B$367,"Zaterdag"))</f>
        <v/>
      </c>
      <c r="J3" s="14">
        <f>IF(A3="","",COUNTIFS('Dienstrooster'!$D$2:$D$367,A3,'Dienstrooster'!$B$2:$B$367,"Zondag"))</f>
        <v/>
      </c>
      <c r="K3" s="14">
        <f>IF(A3="","",COUNTIFS('Dienstrooster'!$D$2:$D$367,A3,'Dienstrooster'!$B$2:$B$367,"Feestdag"))</f>
        <v/>
      </c>
      <c r="L3" s="22">
        <f>IF(OR(A3="",SUM(Quotites)=0),"",COUNTA('Dienstrooster'!$C$2:$C$367)*B3/SUM(Quotites))</f>
        <v/>
      </c>
      <c r="M3" s="23">
        <f>IF(L3="","",C3-L3)</f>
        <v/>
      </c>
      <c r="N3" s="14">
        <f>IF(A3="","",E3+F3+G3)</f>
        <v/>
      </c>
    </row>
    <row r="4">
      <c r="A4" s="7">
        <f>IF('Team'!A3="","",'Team'!A3)</f>
        <v/>
      </c>
      <c r="B4" s="21">
        <f>IF(A4="","",'Team'!B3)</f>
        <v/>
      </c>
      <c r="C4" s="14">
        <f>IF(A4="","",COUNTIF('Dienstrooster'!$C$2:$C$367,A4))</f>
        <v/>
      </c>
      <c r="D4" s="14">
        <f>IF(A4="","",COUNTIFS('Dienstrooster'!$C$2:$C$367,A4,'Dienstrooster'!$B$2:$B$367,"Weekdag"))</f>
        <v/>
      </c>
      <c r="E4" s="14">
        <f>IF(A4="","",COUNTIFS('Dienstrooster'!$C$2:$C$367,A4,'Dienstrooster'!$B$2:$B$367,"Zaterdag"))</f>
        <v/>
      </c>
      <c r="F4" s="14">
        <f>IF(A4="","",COUNTIFS('Dienstrooster'!$C$2:$C$367,A4,'Dienstrooster'!$B$2:$B$367,"Zondag"))</f>
        <v/>
      </c>
      <c r="G4" s="14">
        <f>IF(A4="","",COUNTIFS('Dienstrooster'!$C$2:$C$367,A4,'Dienstrooster'!$B$2:$B$367,"Feestdag"))</f>
        <v/>
      </c>
      <c r="H4" s="14">
        <f>IF(A4="","",COUNTIF('Dienstrooster'!$D$2:$D$367,A4))</f>
        <v/>
      </c>
      <c r="I4" s="14">
        <f>IF(A4="","",COUNTIFS('Dienstrooster'!$D$2:$D$367,A4,'Dienstrooster'!$B$2:$B$367,"Zaterdag"))</f>
        <v/>
      </c>
      <c r="J4" s="14">
        <f>IF(A4="","",COUNTIFS('Dienstrooster'!$D$2:$D$367,A4,'Dienstrooster'!$B$2:$B$367,"Zondag"))</f>
        <v/>
      </c>
      <c r="K4" s="14">
        <f>IF(A4="","",COUNTIFS('Dienstrooster'!$D$2:$D$367,A4,'Dienstrooster'!$B$2:$B$367,"Feestdag"))</f>
        <v/>
      </c>
      <c r="L4" s="22">
        <f>IF(OR(A4="",SUM(Quotites)=0),"",COUNTA('Dienstrooster'!$C$2:$C$367)*B4/SUM(Quotites))</f>
        <v/>
      </c>
      <c r="M4" s="23">
        <f>IF(L4="","",C4-L4)</f>
        <v/>
      </c>
      <c r="N4" s="14">
        <f>IF(A4="","",E4+F4+G4)</f>
        <v/>
      </c>
    </row>
    <row r="5">
      <c r="A5" s="7">
        <f>IF('Team'!A4="","",'Team'!A4)</f>
        <v/>
      </c>
      <c r="B5" s="21">
        <f>IF(A5="","",'Team'!B4)</f>
        <v/>
      </c>
      <c r="C5" s="14">
        <f>IF(A5="","",COUNTIF('Dienstrooster'!$C$2:$C$367,A5))</f>
        <v/>
      </c>
      <c r="D5" s="14">
        <f>IF(A5="","",COUNTIFS('Dienstrooster'!$C$2:$C$367,A5,'Dienstrooster'!$B$2:$B$367,"Weekdag"))</f>
        <v/>
      </c>
      <c r="E5" s="14">
        <f>IF(A5="","",COUNTIFS('Dienstrooster'!$C$2:$C$367,A5,'Dienstrooster'!$B$2:$B$367,"Zaterdag"))</f>
        <v/>
      </c>
      <c r="F5" s="14">
        <f>IF(A5="","",COUNTIFS('Dienstrooster'!$C$2:$C$367,A5,'Dienstrooster'!$B$2:$B$367,"Zondag"))</f>
        <v/>
      </c>
      <c r="G5" s="14">
        <f>IF(A5="","",COUNTIFS('Dienstrooster'!$C$2:$C$367,A5,'Dienstrooster'!$B$2:$B$367,"Feestdag"))</f>
        <v/>
      </c>
      <c r="H5" s="14">
        <f>IF(A5="","",COUNTIF('Dienstrooster'!$D$2:$D$367,A5))</f>
        <v/>
      </c>
      <c r="I5" s="14">
        <f>IF(A5="","",COUNTIFS('Dienstrooster'!$D$2:$D$367,A5,'Dienstrooster'!$B$2:$B$367,"Zaterdag"))</f>
        <v/>
      </c>
      <c r="J5" s="14">
        <f>IF(A5="","",COUNTIFS('Dienstrooster'!$D$2:$D$367,A5,'Dienstrooster'!$B$2:$B$367,"Zondag"))</f>
        <v/>
      </c>
      <c r="K5" s="14">
        <f>IF(A5="","",COUNTIFS('Dienstrooster'!$D$2:$D$367,A5,'Dienstrooster'!$B$2:$B$367,"Feestdag"))</f>
        <v/>
      </c>
      <c r="L5" s="22">
        <f>IF(OR(A5="",SUM(Quotites)=0),"",COUNTA('Dienstrooster'!$C$2:$C$367)*B5/SUM(Quotites))</f>
        <v/>
      </c>
      <c r="M5" s="23">
        <f>IF(L5="","",C5-L5)</f>
        <v/>
      </c>
      <c r="N5" s="14">
        <f>IF(A5="","",E5+F5+G5)</f>
        <v/>
      </c>
    </row>
    <row r="6">
      <c r="A6" s="7">
        <f>IF('Team'!A5="","",'Team'!A5)</f>
        <v/>
      </c>
      <c r="B6" s="21">
        <f>IF(A6="","",'Team'!B5)</f>
        <v/>
      </c>
      <c r="C6" s="14">
        <f>IF(A6="","",COUNTIF('Dienstrooster'!$C$2:$C$367,A6))</f>
        <v/>
      </c>
      <c r="D6" s="14">
        <f>IF(A6="","",COUNTIFS('Dienstrooster'!$C$2:$C$367,A6,'Dienstrooster'!$B$2:$B$367,"Weekdag"))</f>
        <v/>
      </c>
      <c r="E6" s="14">
        <f>IF(A6="","",COUNTIFS('Dienstrooster'!$C$2:$C$367,A6,'Dienstrooster'!$B$2:$B$367,"Zaterdag"))</f>
        <v/>
      </c>
      <c r="F6" s="14">
        <f>IF(A6="","",COUNTIFS('Dienstrooster'!$C$2:$C$367,A6,'Dienstrooster'!$B$2:$B$367,"Zondag"))</f>
        <v/>
      </c>
      <c r="G6" s="14">
        <f>IF(A6="","",COUNTIFS('Dienstrooster'!$C$2:$C$367,A6,'Dienstrooster'!$B$2:$B$367,"Feestdag"))</f>
        <v/>
      </c>
      <c r="H6" s="14">
        <f>IF(A6="","",COUNTIF('Dienstrooster'!$D$2:$D$367,A6))</f>
        <v/>
      </c>
      <c r="I6" s="14">
        <f>IF(A6="","",COUNTIFS('Dienstrooster'!$D$2:$D$367,A6,'Dienstrooster'!$B$2:$B$367,"Zaterdag"))</f>
        <v/>
      </c>
      <c r="J6" s="14">
        <f>IF(A6="","",COUNTIFS('Dienstrooster'!$D$2:$D$367,A6,'Dienstrooster'!$B$2:$B$367,"Zondag"))</f>
        <v/>
      </c>
      <c r="K6" s="14">
        <f>IF(A6="","",COUNTIFS('Dienstrooster'!$D$2:$D$367,A6,'Dienstrooster'!$B$2:$B$367,"Feestdag"))</f>
        <v/>
      </c>
      <c r="L6" s="22">
        <f>IF(OR(A6="",SUM(Quotites)=0),"",COUNTA('Dienstrooster'!$C$2:$C$367)*B6/SUM(Quotites))</f>
        <v/>
      </c>
      <c r="M6" s="23">
        <f>IF(L6="","",C6-L6)</f>
        <v/>
      </c>
      <c r="N6" s="14">
        <f>IF(A6="","",E6+F6+G6)</f>
        <v/>
      </c>
    </row>
    <row r="7">
      <c r="A7" s="7">
        <f>IF('Team'!A6="","",'Team'!A6)</f>
        <v/>
      </c>
      <c r="B7" s="21">
        <f>IF(A7="","",'Team'!B6)</f>
        <v/>
      </c>
      <c r="C7" s="14">
        <f>IF(A7="","",COUNTIF('Dienstrooster'!$C$2:$C$367,A7))</f>
        <v/>
      </c>
      <c r="D7" s="14">
        <f>IF(A7="","",COUNTIFS('Dienstrooster'!$C$2:$C$367,A7,'Dienstrooster'!$B$2:$B$367,"Weekdag"))</f>
        <v/>
      </c>
      <c r="E7" s="14">
        <f>IF(A7="","",COUNTIFS('Dienstrooster'!$C$2:$C$367,A7,'Dienstrooster'!$B$2:$B$367,"Zaterdag"))</f>
        <v/>
      </c>
      <c r="F7" s="14">
        <f>IF(A7="","",COUNTIFS('Dienstrooster'!$C$2:$C$367,A7,'Dienstrooster'!$B$2:$B$367,"Zondag"))</f>
        <v/>
      </c>
      <c r="G7" s="14">
        <f>IF(A7="","",COUNTIFS('Dienstrooster'!$C$2:$C$367,A7,'Dienstrooster'!$B$2:$B$367,"Feestdag"))</f>
        <v/>
      </c>
      <c r="H7" s="14">
        <f>IF(A7="","",COUNTIF('Dienstrooster'!$D$2:$D$367,A7))</f>
        <v/>
      </c>
      <c r="I7" s="14">
        <f>IF(A7="","",COUNTIFS('Dienstrooster'!$D$2:$D$367,A7,'Dienstrooster'!$B$2:$B$367,"Zaterdag"))</f>
        <v/>
      </c>
      <c r="J7" s="14">
        <f>IF(A7="","",COUNTIFS('Dienstrooster'!$D$2:$D$367,A7,'Dienstrooster'!$B$2:$B$367,"Zondag"))</f>
        <v/>
      </c>
      <c r="K7" s="14">
        <f>IF(A7="","",COUNTIFS('Dienstrooster'!$D$2:$D$367,A7,'Dienstrooster'!$B$2:$B$367,"Feestdag"))</f>
        <v/>
      </c>
      <c r="L7" s="22">
        <f>IF(OR(A7="",SUM(Quotites)=0),"",COUNTA('Dienstrooster'!$C$2:$C$367)*B7/SUM(Quotites))</f>
        <v/>
      </c>
      <c r="M7" s="23">
        <f>IF(L7="","",C7-L7)</f>
        <v/>
      </c>
      <c r="N7" s="14">
        <f>IF(A7="","",E7+F7+G7)</f>
        <v/>
      </c>
    </row>
    <row r="8">
      <c r="A8" s="7">
        <f>IF('Team'!A7="","",'Team'!A7)</f>
        <v/>
      </c>
      <c r="B8" s="21">
        <f>IF(A8="","",'Team'!B7)</f>
        <v/>
      </c>
      <c r="C8" s="14">
        <f>IF(A8="","",COUNTIF('Dienstrooster'!$C$2:$C$367,A8))</f>
        <v/>
      </c>
      <c r="D8" s="14">
        <f>IF(A8="","",COUNTIFS('Dienstrooster'!$C$2:$C$367,A8,'Dienstrooster'!$B$2:$B$367,"Weekdag"))</f>
        <v/>
      </c>
      <c r="E8" s="14">
        <f>IF(A8="","",COUNTIFS('Dienstrooster'!$C$2:$C$367,A8,'Dienstrooster'!$B$2:$B$367,"Zaterdag"))</f>
        <v/>
      </c>
      <c r="F8" s="14">
        <f>IF(A8="","",COUNTIFS('Dienstrooster'!$C$2:$C$367,A8,'Dienstrooster'!$B$2:$B$367,"Zondag"))</f>
        <v/>
      </c>
      <c r="G8" s="14">
        <f>IF(A8="","",COUNTIFS('Dienstrooster'!$C$2:$C$367,A8,'Dienstrooster'!$B$2:$B$367,"Feestdag"))</f>
        <v/>
      </c>
      <c r="H8" s="14">
        <f>IF(A8="","",COUNTIF('Dienstrooster'!$D$2:$D$367,A8))</f>
        <v/>
      </c>
      <c r="I8" s="14">
        <f>IF(A8="","",COUNTIFS('Dienstrooster'!$D$2:$D$367,A8,'Dienstrooster'!$B$2:$B$367,"Zaterdag"))</f>
        <v/>
      </c>
      <c r="J8" s="14">
        <f>IF(A8="","",COUNTIFS('Dienstrooster'!$D$2:$D$367,A8,'Dienstrooster'!$B$2:$B$367,"Zondag"))</f>
        <v/>
      </c>
      <c r="K8" s="14">
        <f>IF(A8="","",COUNTIFS('Dienstrooster'!$D$2:$D$367,A8,'Dienstrooster'!$B$2:$B$367,"Feestdag"))</f>
        <v/>
      </c>
      <c r="L8" s="22">
        <f>IF(OR(A8="",SUM(Quotites)=0),"",COUNTA('Dienstrooster'!$C$2:$C$367)*B8/SUM(Quotites))</f>
        <v/>
      </c>
      <c r="M8" s="23">
        <f>IF(L8="","",C8-L8)</f>
        <v/>
      </c>
      <c r="N8" s="14">
        <f>IF(A8="","",E8+F8+G8)</f>
        <v/>
      </c>
    </row>
    <row r="9">
      <c r="A9" s="7">
        <f>IF('Team'!A8="","",'Team'!A8)</f>
        <v/>
      </c>
      <c r="B9" s="21">
        <f>IF(A9="","",'Team'!B8)</f>
        <v/>
      </c>
      <c r="C9" s="14">
        <f>IF(A9="","",COUNTIF('Dienstrooster'!$C$2:$C$367,A9))</f>
        <v/>
      </c>
      <c r="D9" s="14">
        <f>IF(A9="","",COUNTIFS('Dienstrooster'!$C$2:$C$367,A9,'Dienstrooster'!$B$2:$B$367,"Weekdag"))</f>
        <v/>
      </c>
      <c r="E9" s="14">
        <f>IF(A9="","",COUNTIFS('Dienstrooster'!$C$2:$C$367,A9,'Dienstrooster'!$B$2:$B$367,"Zaterdag"))</f>
        <v/>
      </c>
      <c r="F9" s="14">
        <f>IF(A9="","",COUNTIFS('Dienstrooster'!$C$2:$C$367,A9,'Dienstrooster'!$B$2:$B$367,"Zondag"))</f>
        <v/>
      </c>
      <c r="G9" s="14">
        <f>IF(A9="","",COUNTIFS('Dienstrooster'!$C$2:$C$367,A9,'Dienstrooster'!$B$2:$B$367,"Feestdag"))</f>
        <v/>
      </c>
      <c r="H9" s="14">
        <f>IF(A9="","",COUNTIF('Dienstrooster'!$D$2:$D$367,A9))</f>
        <v/>
      </c>
      <c r="I9" s="14">
        <f>IF(A9="","",COUNTIFS('Dienstrooster'!$D$2:$D$367,A9,'Dienstrooster'!$B$2:$B$367,"Zaterdag"))</f>
        <v/>
      </c>
      <c r="J9" s="14">
        <f>IF(A9="","",COUNTIFS('Dienstrooster'!$D$2:$D$367,A9,'Dienstrooster'!$B$2:$B$367,"Zondag"))</f>
        <v/>
      </c>
      <c r="K9" s="14">
        <f>IF(A9="","",COUNTIFS('Dienstrooster'!$D$2:$D$367,A9,'Dienstrooster'!$B$2:$B$367,"Feestdag"))</f>
        <v/>
      </c>
      <c r="L9" s="22">
        <f>IF(OR(A9="",SUM(Quotites)=0),"",COUNTA('Dienstrooster'!$C$2:$C$367)*B9/SUM(Quotites))</f>
        <v/>
      </c>
      <c r="M9" s="23">
        <f>IF(L9="","",C9-L9)</f>
        <v/>
      </c>
      <c r="N9" s="14">
        <f>IF(A9="","",E9+F9+G9)</f>
        <v/>
      </c>
    </row>
    <row r="10">
      <c r="A10" s="7">
        <f>IF('Team'!A9="","",'Team'!A9)</f>
        <v/>
      </c>
      <c r="B10" s="21">
        <f>IF(A10="","",'Team'!B9)</f>
        <v/>
      </c>
      <c r="C10" s="14">
        <f>IF(A10="","",COUNTIF('Dienstrooster'!$C$2:$C$367,A10))</f>
        <v/>
      </c>
      <c r="D10" s="14">
        <f>IF(A10="","",COUNTIFS('Dienstrooster'!$C$2:$C$367,A10,'Dienstrooster'!$B$2:$B$367,"Weekdag"))</f>
        <v/>
      </c>
      <c r="E10" s="14">
        <f>IF(A10="","",COUNTIFS('Dienstrooster'!$C$2:$C$367,A10,'Dienstrooster'!$B$2:$B$367,"Zaterdag"))</f>
        <v/>
      </c>
      <c r="F10" s="14">
        <f>IF(A10="","",COUNTIFS('Dienstrooster'!$C$2:$C$367,A10,'Dienstrooster'!$B$2:$B$367,"Zondag"))</f>
        <v/>
      </c>
      <c r="G10" s="14">
        <f>IF(A10="","",COUNTIFS('Dienstrooster'!$C$2:$C$367,A10,'Dienstrooster'!$B$2:$B$367,"Feestdag"))</f>
        <v/>
      </c>
      <c r="H10" s="14">
        <f>IF(A10="","",COUNTIF('Dienstrooster'!$D$2:$D$367,A10))</f>
        <v/>
      </c>
      <c r="I10" s="14">
        <f>IF(A10="","",COUNTIFS('Dienstrooster'!$D$2:$D$367,A10,'Dienstrooster'!$B$2:$B$367,"Zaterdag"))</f>
        <v/>
      </c>
      <c r="J10" s="14">
        <f>IF(A10="","",COUNTIFS('Dienstrooster'!$D$2:$D$367,A10,'Dienstrooster'!$B$2:$B$367,"Zondag"))</f>
        <v/>
      </c>
      <c r="K10" s="14">
        <f>IF(A10="","",COUNTIFS('Dienstrooster'!$D$2:$D$367,A10,'Dienstrooster'!$B$2:$B$367,"Feestdag"))</f>
        <v/>
      </c>
      <c r="L10" s="22">
        <f>IF(OR(A10="",SUM(Quotites)=0),"",COUNTA('Dienstrooster'!$C$2:$C$367)*B10/SUM(Quotites))</f>
        <v/>
      </c>
      <c r="M10" s="23">
        <f>IF(L10="","",C10-L10)</f>
        <v/>
      </c>
      <c r="N10" s="14">
        <f>IF(A10="","",E10+F10+G10)</f>
        <v/>
      </c>
    </row>
    <row r="11">
      <c r="A11" s="7">
        <f>IF('Team'!A10="","",'Team'!A10)</f>
        <v/>
      </c>
      <c r="B11" s="21">
        <f>IF(A11="","",'Team'!B10)</f>
        <v/>
      </c>
      <c r="C11" s="14">
        <f>IF(A11="","",COUNTIF('Dienstrooster'!$C$2:$C$367,A11))</f>
        <v/>
      </c>
      <c r="D11" s="14">
        <f>IF(A11="","",COUNTIFS('Dienstrooster'!$C$2:$C$367,A11,'Dienstrooster'!$B$2:$B$367,"Weekdag"))</f>
        <v/>
      </c>
      <c r="E11" s="14">
        <f>IF(A11="","",COUNTIFS('Dienstrooster'!$C$2:$C$367,A11,'Dienstrooster'!$B$2:$B$367,"Zaterdag"))</f>
        <v/>
      </c>
      <c r="F11" s="14">
        <f>IF(A11="","",COUNTIFS('Dienstrooster'!$C$2:$C$367,A11,'Dienstrooster'!$B$2:$B$367,"Zondag"))</f>
        <v/>
      </c>
      <c r="G11" s="14">
        <f>IF(A11="","",COUNTIFS('Dienstrooster'!$C$2:$C$367,A11,'Dienstrooster'!$B$2:$B$367,"Feestdag"))</f>
        <v/>
      </c>
      <c r="H11" s="14">
        <f>IF(A11="","",COUNTIF('Dienstrooster'!$D$2:$D$367,A11))</f>
        <v/>
      </c>
      <c r="I11" s="14">
        <f>IF(A11="","",COUNTIFS('Dienstrooster'!$D$2:$D$367,A11,'Dienstrooster'!$B$2:$B$367,"Zaterdag"))</f>
        <v/>
      </c>
      <c r="J11" s="14">
        <f>IF(A11="","",COUNTIFS('Dienstrooster'!$D$2:$D$367,A11,'Dienstrooster'!$B$2:$B$367,"Zondag"))</f>
        <v/>
      </c>
      <c r="K11" s="14">
        <f>IF(A11="","",COUNTIFS('Dienstrooster'!$D$2:$D$367,A11,'Dienstrooster'!$B$2:$B$367,"Feestdag"))</f>
        <v/>
      </c>
      <c r="L11" s="22">
        <f>IF(OR(A11="",SUM(Quotites)=0),"",COUNTA('Dienstrooster'!$C$2:$C$367)*B11/SUM(Quotites))</f>
        <v/>
      </c>
      <c r="M11" s="23">
        <f>IF(L11="","",C11-L11)</f>
        <v/>
      </c>
      <c r="N11" s="14">
        <f>IF(A11="","",E11+F11+G11)</f>
        <v/>
      </c>
    </row>
    <row r="12">
      <c r="A12" s="7">
        <f>IF('Team'!A11="","",'Team'!A11)</f>
        <v/>
      </c>
      <c r="B12" s="21">
        <f>IF(A12="","",'Team'!B11)</f>
        <v/>
      </c>
      <c r="C12" s="14">
        <f>IF(A12="","",COUNTIF('Dienstrooster'!$C$2:$C$367,A12))</f>
        <v/>
      </c>
      <c r="D12" s="14">
        <f>IF(A12="","",COUNTIFS('Dienstrooster'!$C$2:$C$367,A12,'Dienstrooster'!$B$2:$B$367,"Weekdag"))</f>
        <v/>
      </c>
      <c r="E12" s="14">
        <f>IF(A12="","",COUNTIFS('Dienstrooster'!$C$2:$C$367,A12,'Dienstrooster'!$B$2:$B$367,"Zaterdag"))</f>
        <v/>
      </c>
      <c r="F12" s="14">
        <f>IF(A12="","",COUNTIFS('Dienstrooster'!$C$2:$C$367,A12,'Dienstrooster'!$B$2:$B$367,"Zondag"))</f>
        <v/>
      </c>
      <c r="G12" s="14">
        <f>IF(A12="","",COUNTIFS('Dienstrooster'!$C$2:$C$367,A12,'Dienstrooster'!$B$2:$B$367,"Feestdag"))</f>
        <v/>
      </c>
      <c r="H12" s="14">
        <f>IF(A12="","",COUNTIF('Dienstrooster'!$D$2:$D$367,A12))</f>
        <v/>
      </c>
      <c r="I12" s="14">
        <f>IF(A12="","",COUNTIFS('Dienstrooster'!$D$2:$D$367,A12,'Dienstrooster'!$B$2:$B$367,"Zaterdag"))</f>
        <v/>
      </c>
      <c r="J12" s="14">
        <f>IF(A12="","",COUNTIFS('Dienstrooster'!$D$2:$D$367,A12,'Dienstrooster'!$B$2:$B$367,"Zondag"))</f>
        <v/>
      </c>
      <c r="K12" s="14">
        <f>IF(A12="","",COUNTIFS('Dienstrooster'!$D$2:$D$367,A12,'Dienstrooster'!$B$2:$B$367,"Feestdag"))</f>
        <v/>
      </c>
      <c r="L12" s="22">
        <f>IF(OR(A12="",SUM(Quotites)=0),"",COUNTA('Dienstrooster'!$C$2:$C$367)*B12/SUM(Quotites))</f>
        <v/>
      </c>
      <c r="M12" s="23">
        <f>IF(L12="","",C12-L12)</f>
        <v/>
      </c>
      <c r="N12" s="14">
        <f>IF(A12="","",E12+F12+G12)</f>
        <v/>
      </c>
    </row>
    <row r="13">
      <c r="A13" s="7">
        <f>IF('Team'!A12="","",'Team'!A12)</f>
        <v/>
      </c>
      <c r="B13" s="21">
        <f>IF(A13="","",'Team'!B12)</f>
        <v/>
      </c>
      <c r="C13" s="14">
        <f>IF(A13="","",COUNTIF('Dienstrooster'!$C$2:$C$367,A13))</f>
        <v/>
      </c>
      <c r="D13" s="14">
        <f>IF(A13="","",COUNTIFS('Dienstrooster'!$C$2:$C$367,A13,'Dienstrooster'!$B$2:$B$367,"Weekdag"))</f>
        <v/>
      </c>
      <c r="E13" s="14">
        <f>IF(A13="","",COUNTIFS('Dienstrooster'!$C$2:$C$367,A13,'Dienstrooster'!$B$2:$B$367,"Zaterdag"))</f>
        <v/>
      </c>
      <c r="F13" s="14">
        <f>IF(A13="","",COUNTIFS('Dienstrooster'!$C$2:$C$367,A13,'Dienstrooster'!$B$2:$B$367,"Zondag"))</f>
        <v/>
      </c>
      <c r="G13" s="14">
        <f>IF(A13="","",COUNTIFS('Dienstrooster'!$C$2:$C$367,A13,'Dienstrooster'!$B$2:$B$367,"Feestdag"))</f>
        <v/>
      </c>
      <c r="H13" s="14">
        <f>IF(A13="","",COUNTIF('Dienstrooster'!$D$2:$D$367,A13))</f>
        <v/>
      </c>
      <c r="I13" s="14">
        <f>IF(A13="","",COUNTIFS('Dienstrooster'!$D$2:$D$367,A13,'Dienstrooster'!$B$2:$B$367,"Zaterdag"))</f>
        <v/>
      </c>
      <c r="J13" s="14">
        <f>IF(A13="","",COUNTIFS('Dienstrooster'!$D$2:$D$367,A13,'Dienstrooster'!$B$2:$B$367,"Zondag"))</f>
        <v/>
      </c>
      <c r="K13" s="14">
        <f>IF(A13="","",COUNTIFS('Dienstrooster'!$D$2:$D$367,A13,'Dienstrooster'!$B$2:$B$367,"Feestdag"))</f>
        <v/>
      </c>
      <c r="L13" s="22">
        <f>IF(OR(A13="",SUM(Quotites)=0),"",COUNTA('Dienstrooster'!$C$2:$C$367)*B13/SUM(Quotites))</f>
        <v/>
      </c>
      <c r="M13" s="23">
        <f>IF(L13="","",C13-L13)</f>
        <v/>
      </c>
      <c r="N13" s="14">
        <f>IF(A13="","",E13+F13+G13)</f>
        <v/>
      </c>
    </row>
    <row r="14">
      <c r="A14" s="7">
        <f>IF('Team'!A13="","",'Team'!A13)</f>
        <v/>
      </c>
      <c r="B14" s="21">
        <f>IF(A14="","",'Team'!B13)</f>
        <v/>
      </c>
      <c r="C14" s="14">
        <f>IF(A14="","",COUNTIF('Dienstrooster'!$C$2:$C$367,A14))</f>
        <v/>
      </c>
      <c r="D14" s="14">
        <f>IF(A14="","",COUNTIFS('Dienstrooster'!$C$2:$C$367,A14,'Dienstrooster'!$B$2:$B$367,"Weekdag"))</f>
        <v/>
      </c>
      <c r="E14" s="14">
        <f>IF(A14="","",COUNTIFS('Dienstrooster'!$C$2:$C$367,A14,'Dienstrooster'!$B$2:$B$367,"Zaterdag"))</f>
        <v/>
      </c>
      <c r="F14" s="14">
        <f>IF(A14="","",COUNTIFS('Dienstrooster'!$C$2:$C$367,A14,'Dienstrooster'!$B$2:$B$367,"Zondag"))</f>
        <v/>
      </c>
      <c r="G14" s="14">
        <f>IF(A14="","",COUNTIFS('Dienstrooster'!$C$2:$C$367,A14,'Dienstrooster'!$B$2:$B$367,"Feestdag"))</f>
        <v/>
      </c>
      <c r="H14" s="14">
        <f>IF(A14="","",COUNTIF('Dienstrooster'!$D$2:$D$367,A14))</f>
        <v/>
      </c>
      <c r="I14" s="14">
        <f>IF(A14="","",COUNTIFS('Dienstrooster'!$D$2:$D$367,A14,'Dienstrooster'!$B$2:$B$367,"Zaterdag"))</f>
        <v/>
      </c>
      <c r="J14" s="14">
        <f>IF(A14="","",COUNTIFS('Dienstrooster'!$D$2:$D$367,A14,'Dienstrooster'!$B$2:$B$367,"Zondag"))</f>
        <v/>
      </c>
      <c r="K14" s="14">
        <f>IF(A14="","",COUNTIFS('Dienstrooster'!$D$2:$D$367,A14,'Dienstrooster'!$B$2:$B$367,"Feestdag"))</f>
        <v/>
      </c>
      <c r="L14" s="22">
        <f>IF(OR(A14="",SUM(Quotites)=0),"",COUNTA('Dienstrooster'!$C$2:$C$367)*B14/SUM(Quotites))</f>
        <v/>
      </c>
      <c r="M14" s="23">
        <f>IF(L14="","",C14-L14)</f>
        <v/>
      </c>
      <c r="N14" s="14">
        <f>IF(A14="","",E14+F14+G14)</f>
        <v/>
      </c>
    </row>
    <row r="15">
      <c r="A15" s="7">
        <f>IF('Team'!A14="","",'Team'!A14)</f>
        <v/>
      </c>
      <c r="B15" s="21">
        <f>IF(A15="","",'Team'!B14)</f>
        <v/>
      </c>
      <c r="C15" s="14">
        <f>IF(A15="","",COUNTIF('Dienstrooster'!$C$2:$C$367,A15))</f>
        <v/>
      </c>
      <c r="D15" s="14">
        <f>IF(A15="","",COUNTIFS('Dienstrooster'!$C$2:$C$367,A15,'Dienstrooster'!$B$2:$B$367,"Weekdag"))</f>
        <v/>
      </c>
      <c r="E15" s="14">
        <f>IF(A15="","",COUNTIFS('Dienstrooster'!$C$2:$C$367,A15,'Dienstrooster'!$B$2:$B$367,"Zaterdag"))</f>
        <v/>
      </c>
      <c r="F15" s="14">
        <f>IF(A15="","",COUNTIFS('Dienstrooster'!$C$2:$C$367,A15,'Dienstrooster'!$B$2:$B$367,"Zondag"))</f>
        <v/>
      </c>
      <c r="G15" s="14">
        <f>IF(A15="","",COUNTIFS('Dienstrooster'!$C$2:$C$367,A15,'Dienstrooster'!$B$2:$B$367,"Feestdag"))</f>
        <v/>
      </c>
      <c r="H15" s="14">
        <f>IF(A15="","",COUNTIF('Dienstrooster'!$D$2:$D$367,A15))</f>
        <v/>
      </c>
      <c r="I15" s="14">
        <f>IF(A15="","",COUNTIFS('Dienstrooster'!$D$2:$D$367,A15,'Dienstrooster'!$B$2:$B$367,"Zaterdag"))</f>
        <v/>
      </c>
      <c r="J15" s="14">
        <f>IF(A15="","",COUNTIFS('Dienstrooster'!$D$2:$D$367,A15,'Dienstrooster'!$B$2:$B$367,"Zondag"))</f>
        <v/>
      </c>
      <c r="K15" s="14">
        <f>IF(A15="","",COUNTIFS('Dienstrooster'!$D$2:$D$367,A15,'Dienstrooster'!$B$2:$B$367,"Feestdag"))</f>
        <v/>
      </c>
      <c r="L15" s="22">
        <f>IF(OR(A15="",SUM(Quotites)=0),"",COUNTA('Dienstrooster'!$C$2:$C$367)*B15/SUM(Quotites))</f>
        <v/>
      </c>
      <c r="M15" s="23">
        <f>IF(L15="","",C15-L15)</f>
        <v/>
      </c>
      <c r="N15" s="14">
        <f>IF(A15="","",E15+F15+G15)</f>
        <v/>
      </c>
    </row>
    <row r="16">
      <c r="A16" s="7">
        <f>IF('Team'!A15="","",'Team'!A15)</f>
        <v/>
      </c>
      <c r="B16" s="21">
        <f>IF(A16="","",'Team'!B15)</f>
        <v/>
      </c>
      <c r="C16" s="14">
        <f>IF(A16="","",COUNTIF('Dienstrooster'!$C$2:$C$367,A16))</f>
        <v/>
      </c>
      <c r="D16" s="14">
        <f>IF(A16="","",COUNTIFS('Dienstrooster'!$C$2:$C$367,A16,'Dienstrooster'!$B$2:$B$367,"Weekdag"))</f>
        <v/>
      </c>
      <c r="E16" s="14">
        <f>IF(A16="","",COUNTIFS('Dienstrooster'!$C$2:$C$367,A16,'Dienstrooster'!$B$2:$B$367,"Zaterdag"))</f>
        <v/>
      </c>
      <c r="F16" s="14">
        <f>IF(A16="","",COUNTIFS('Dienstrooster'!$C$2:$C$367,A16,'Dienstrooster'!$B$2:$B$367,"Zondag"))</f>
        <v/>
      </c>
      <c r="G16" s="14">
        <f>IF(A16="","",COUNTIFS('Dienstrooster'!$C$2:$C$367,A16,'Dienstrooster'!$B$2:$B$367,"Feestdag"))</f>
        <v/>
      </c>
      <c r="H16" s="14">
        <f>IF(A16="","",COUNTIF('Dienstrooster'!$D$2:$D$367,A16))</f>
        <v/>
      </c>
      <c r="I16" s="14">
        <f>IF(A16="","",COUNTIFS('Dienstrooster'!$D$2:$D$367,A16,'Dienstrooster'!$B$2:$B$367,"Zaterdag"))</f>
        <v/>
      </c>
      <c r="J16" s="14">
        <f>IF(A16="","",COUNTIFS('Dienstrooster'!$D$2:$D$367,A16,'Dienstrooster'!$B$2:$B$367,"Zondag"))</f>
        <v/>
      </c>
      <c r="K16" s="14">
        <f>IF(A16="","",COUNTIFS('Dienstrooster'!$D$2:$D$367,A16,'Dienstrooster'!$B$2:$B$367,"Feestdag"))</f>
        <v/>
      </c>
      <c r="L16" s="22">
        <f>IF(OR(A16="",SUM(Quotites)=0),"",COUNTA('Dienstrooster'!$C$2:$C$367)*B16/SUM(Quotites))</f>
        <v/>
      </c>
      <c r="M16" s="23">
        <f>IF(L16="","",C16-L16)</f>
        <v/>
      </c>
      <c r="N16" s="14">
        <f>IF(A16="","",E16+F16+G16)</f>
        <v/>
      </c>
    </row>
    <row r="17">
      <c r="A17" s="7">
        <f>IF('Team'!A16="","",'Team'!A16)</f>
        <v/>
      </c>
      <c r="B17" s="21">
        <f>IF(A17="","",'Team'!B16)</f>
        <v/>
      </c>
      <c r="C17" s="14">
        <f>IF(A17="","",COUNTIF('Dienstrooster'!$C$2:$C$367,A17))</f>
        <v/>
      </c>
      <c r="D17" s="14">
        <f>IF(A17="","",COUNTIFS('Dienstrooster'!$C$2:$C$367,A17,'Dienstrooster'!$B$2:$B$367,"Weekdag"))</f>
        <v/>
      </c>
      <c r="E17" s="14">
        <f>IF(A17="","",COUNTIFS('Dienstrooster'!$C$2:$C$367,A17,'Dienstrooster'!$B$2:$B$367,"Zaterdag"))</f>
        <v/>
      </c>
      <c r="F17" s="14">
        <f>IF(A17="","",COUNTIFS('Dienstrooster'!$C$2:$C$367,A17,'Dienstrooster'!$B$2:$B$367,"Zondag"))</f>
        <v/>
      </c>
      <c r="G17" s="14">
        <f>IF(A17="","",COUNTIFS('Dienstrooster'!$C$2:$C$367,A17,'Dienstrooster'!$B$2:$B$367,"Feestdag"))</f>
        <v/>
      </c>
      <c r="H17" s="14">
        <f>IF(A17="","",COUNTIF('Dienstrooster'!$D$2:$D$367,A17))</f>
        <v/>
      </c>
      <c r="I17" s="14">
        <f>IF(A17="","",COUNTIFS('Dienstrooster'!$D$2:$D$367,A17,'Dienstrooster'!$B$2:$B$367,"Zaterdag"))</f>
        <v/>
      </c>
      <c r="J17" s="14">
        <f>IF(A17="","",COUNTIFS('Dienstrooster'!$D$2:$D$367,A17,'Dienstrooster'!$B$2:$B$367,"Zondag"))</f>
        <v/>
      </c>
      <c r="K17" s="14">
        <f>IF(A17="","",COUNTIFS('Dienstrooster'!$D$2:$D$367,A17,'Dienstrooster'!$B$2:$B$367,"Feestdag"))</f>
        <v/>
      </c>
      <c r="L17" s="22">
        <f>IF(OR(A17="",SUM(Quotites)=0),"",COUNTA('Dienstrooster'!$C$2:$C$367)*B17/SUM(Quotites))</f>
        <v/>
      </c>
      <c r="M17" s="23">
        <f>IF(L17="","",C17-L17)</f>
        <v/>
      </c>
      <c r="N17" s="14">
        <f>IF(A17="","",E17+F17+G17)</f>
        <v/>
      </c>
    </row>
    <row r="18">
      <c r="A18" s="7">
        <f>IF('Team'!A17="","",'Team'!A17)</f>
        <v/>
      </c>
      <c r="B18" s="21">
        <f>IF(A18="","",'Team'!B17)</f>
        <v/>
      </c>
      <c r="C18" s="14">
        <f>IF(A18="","",COUNTIF('Dienstrooster'!$C$2:$C$367,A18))</f>
        <v/>
      </c>
      <c r="D18" s="14">
        <f>IF(A18="","",COUNTIFS('Dienstrooster'!$C$2:$C$367,A18,'Dienstrooster'!$B$2:$B$367,"Weekdag"))</f>
        <v/>
      </c>
      <c r="E18" s="14">
        <f>IF(A18="","",COUNTIFS('Dienstrooster'!$C$2:$C$367,A18,'Dienstrooster'!$B$2:$B$367,"Zaterdag"))</f>
        <v/>
      </c>
      <c r="F18" s="14">
        <f>IF(A18="","",COUNTIFS('Dienstrooster'!$C$2:$C$367,A18,'Dienstrooster'!$B$2:$B$367,"Zondag"))</f>
        <v/>
      </c>
      <c r="G18" s="14">
        <f>IF(A18="","",COUNTIFS('Dienstrooster'!$C$2:$C$367,A18,'Dienstrooster'!$B$2:$B$367,"Feestdag"))</f>
        <v/>
      </c>
      <c r="H18" s="14">
        <f>IF(A18="","",COUNTIF('Dienstrooster'!$D$2:$D$367,A18))</f>
        <v/>
      </c>
      <c r="I18" s="14">
        <f>IF(A18="","",COUNTIFS('Dienstrooster'!$D$2:$D$367,A18,'Dienstrooster'!$B$2:$B$367,"Zaterdag"))</f>
        <v/>
      </c>
      <c r="J18" s="14">
        <f>IF(A18="","",COUNTIFS('Dienstrooster'!$D$2:$D$367,A18,'Dienstrooster'!$B$2:$B$367,"Zondag"))</f>
        <v/>
      </c>
      <c r="K18" s="14">
        <f>IF(A18="","",COUNTIFS('Dienstrooster'!$D$2:$D$367,A18,'Dienstrooster'!$B$2:$B$367,"Feestdag"))</f>
        <v/>
      </c>
      <c r="L18" s="22">
        <f>IF(OR(A18="",SUM(Quotites)=0),"",COUNTA('Dienstrooster'!$C$2:$C$367)*B18/SUM(Quotites))</f>
        <v/>
      </c>
      <c r="M18" s="23">
        <f>IF(L18="","",C18-L18)</f>
        <v/>
      </c>
      <c r="N18" s="14">
        <f>IF(A18="","",E18+F18+G18)</f>
        <v/>
      </c>
    </row>
    <row r="19">
      <c r="A19" s="7">
        <f>IF('Team'!A18="","",'Team'!A18)</f>
        <v/>
      </c>
      <c r="B19" s="21">
        <f>IF(A19="","",'Team'!B18)</f>
        <v/>
      </c>
      <c r="C19" s="14">
        <f>IF(A19="","",COUNTIF('Dienstrooster'!$C$2:$C$367,A19))</f>
        <v/>
      </c>
      <c r="D19" s="14">
        <f>IF(A19="","",COUNTIFS('Dienstrooster'!$C$2:$C$367,A19,'Dienstrooster'!$B$2:$B$367,"Weekdag"))</f>
        <v/>
      </c>
      <c r="E19" s="14">
        <f>IF(A19="","",COUNTIFS('Dienstrooster'!$C$2:$C$367,A19,'Dienstrooster'!$B$2:$B$367,"Zaterdag"))</f>
        <v/>
      </c>
      <c r="F19" s="14">
        <f>IF(A19="","",COUNTIFS('Dienstrooster'!$C$2:$C$367,A19,'Dienstrooster'!$B$2:$B$367,"Zondag"))</f>
        <v/>
      </c>
      <c r="G19" s="14">
        <f>IF(A19="","",COUNTIFS('Dienstrooster'!$C$2:$C$367,A19,'Dienstrooster'!$B$2:$B$367,"Feestdag"))</f>
        <v/>
      </c>
      <c r="H19" s="14">
        <f>IF(A19="","",COUNTIF('Dienstrooster'!$D$2:$D$367,A19))</f>
        <v/>
      </c>
      <c r="I19" s="14">
        <f>IF(A19="","",COUNTIFS('Dienstrooster'!$D$2:$D$367,A19,'Dienstrooster'!$B$2:$B$367,"Zaterdag"))</f>
        <v/>
      </c>
      <c r="J19" s="14">
        <f>IF(A19="","",COUNTIFS('Dienstrooster'!$D$2:$D$367,A19,'Dienstrooster'!$B$2:$B$367,"Zondag"))</f>
        <v/>
      </c>
      <c r="K19" s="14">
        <f>IF(A19="","",COUNTIFS('Dienstrooster'!$D$2:$D$367,A19,'Dienstrooster'!$B$2:$B$367,"Feestdag"))</f>
        <v/>
      </c>
      <c r="L19" s="22">
        <f>IF(OR(A19="",SUM(Quotites)=0),"",COUNTA('Dienstrooster'!$C$2:$C$367)*B19/SUM(Quotites))</f>
        <v/>
      </c>
      <c r="M19" s="23">
        <f>IF(L19="","",C19-L19)</f>
        <v/>
      </c>
      <c r="N19" s="14">
        <f>IF(A19="","",E19+F19+G19)</f>
        <v/>
      </c>
    </row>
    <row r="20">
      <c r="A20" s="7">
        <f>IF('Team'!A19="","",'Team'!A19)</f>
        <v/>
      </c>
      <c r="B20" s="21">
        <f>IF(A20="","",'Team'!B19)</f>
        <v/>
      </c>
      <c r="C20" s="14">
        <f>IF(A20="","",COUNTIF('Dienstrooster'!$C$2:$C$367,A20))</f>
        <v/>
      </c>
      <c r="D20" s="14">
        <f>IF(A20="","",COUNTIFS('Dienstrooster'!$C$2:$C$367,A20,'Dienstrooster'!$B$2:$B$367,"Weekdag"))</f>
        <v/>
      </c>
      <c r="E20" s="14">
        <f>IF(A20="","",COUNTIFS('Dienstrooster'!$C$2:$C$367,A20,'Dienstrooster'!$B$2:$B$367,"Zaterdag"))</f>
        <v/>
      </c>
      <c r="F20" s="14">
        <f>IF(A20="","",COUNTIFS('Dienstrooster'!$C$2:$C$367,A20,'Dienstrooster'!$B$2:$B$367,"Zondag"))</f>
        <v/>
      </c>
      <c r="G20" s="14">
        <f>IF(A20="","",COUNTIFS('Dienstrooster'!$C$2:$C$367,A20,'Dienstrooster'!$B$2:$B$367,"Feestdag"))</f>
        <v/>
      </c>
      <c r="H20" s="14">
        <f>IF(A20="","",COUNTIF('Dienstrooster'!$D$2:$D$367,A20))</f>
        <v/>
      </c>
      <c r="I20" s="14">
        <f>IF(A20="","",COUNTIFS('Dienstrooster'!$D$2:$D$367,A20,'Dienstrooster'!$B$2:$B$367,"Zaterdag"))</f>
        <v/>
      </c>
      <c r="J20" s="14">
        <f>IF(A20="","",COUNTIFS('Dienstrooster'!$D$2:$D$367,A20,'Dienstrooster'!$B$2:$B$367,"Zondag"))</f>
        <v/>
      </c>
      <c r="K20" s="14">
        <f>IF(A20="","",COUNTIFS('Dienstrooster'!$D$2:$D$367,A20,'Dienstrooster'!$B$2:$B$367,"Feestdag"))</f>
        <v/>
      </c>
      <c r="L20" s="22">
        <f>IF(OR(A20="",SUM(Quotites)=0),"",COUNTA('Dienstrooster'!$C$2:$C$367)*B20/SUM(Quotites))</f>
        <v/>
      </c>
      <c r="M20" s="23">
        <f>IF(L20="","",C20-L20)</f>
        <v/>
      </c>
      <c r="N20" s="14">
        <f>IF(A20="","",E20+F20+G20)</f>
        <v/>
      </c>
    </row>
    <row r="21">
      <c r="A21" s="7">
        <f>IF('Team'!A20="","",'Team'!A20)</f>
        <v/>
      </c>
      <c r="B21" s="21">
        <f>IF(A21="","",'Team'!B20)</f>
        <v/>
      </c>
      <c r="C21" s="14">
        <f>IF(A21="","",COUNTIF('Dienstrooster'!$C$2:$C$367,A21))</f>
        <v/>
      </c>
      <c r="D21" s="14">
        <f>IF(A21="","",COUNTIFS('Dienstrooster'!$C$2:$C$367,A21,'Dienstrooster'!$B$2:$B$367,"Weekdag"))</f>
        <v/>
      </c>
      <c r="E21" s="14">
        <f>IF(A21="","",COUNTIFS('Dienstrooster'!$C$2:$C$367,A21,'Dienstrooster'!$B$2:$B$367,"Zaterdag"))</f>
        <v/>
      </c>
      <c r="F21" s="14">
        <f>IF(A21="","",COUNTIFS('Dienstrooster'!$C$2:$C$367,A21,'Dienstrooster'!$B$2:$B$367,"Zondag"))</f>
        <v/>
      </c>
      <c r="G21" s="14">
        <f>IF(A21="","",COUNTIFS('Dienstrooster'!$C$2:$C$367,A21,'Dienstrooster'!$B$2:$B$367,"Feestdag"))</f>
        <v/>
      </c>
      <c r="H21" s="14">
        <f>IF(A21="","",COUNTIF('Dienstrooster'!$D$2:$D$367,A21))</f>
        <v/>
      </c>
      <c r="I21" s="14">
        <f>IF(A21="","",COUNTIFS('Dienstrooster'!$D$2:$D$367,A21,'Dienstrooster'!$B$2:$B$367,"Zaterdag"))</f>
        <v/>
      </c>
      <c r="J21" s="14">
        <f>IF(A21="","",COUNTIFS('Dienstrooster'!$D$2:$D$367,A21,'Dienstrooster'!$B$2:$B$367,"Zondag"))</f>
        <v/>
      </c>
      <c r="K21" s="14">
        <f>IF(A21="","",COUNTIFS('Dienstrooster'!$D$2:$D$367,A21,'Dienstrooster'!$B$2:$B$367,"Feestdag"))</f>
        <v/>
      </c>
      <c r="L21" s="22">
        <f>IF(OR(A21="",SUM(Quotites)=0),"",COUNTA('Dienstrooster'!$C$2:$C$367)*B21/SUM(Quotites))</f>
        <v/>
      </c>
      <c r="M21" s="23">
        <f>IF(L21="","",C21-L21)</f>
        <v/>
      </c>
      <c r="N21" s="14">
        <f>IF(A21="","",E21+F21+G21)</f>
        <v/>
      </c>
    </row>
    <row r="22">
      <c r="A22" s="7">
        <f>IF('Team'!A21="","",'Team'!A21)</f>
        <v/>
      </c>
      <c r="B22" s="21">
        <f>IF(A22="","",'Team'!B21)</f>
        <v/>
      </c>
      <c r="C22" s="14">
        <f>IF(A22="","",COUNTIF('Dienstrooster'!$C$2:$C$367,A22))</f>
        <v/>
      </c>
      <c r="D22" s="14">
        <f>IF(A22="","",COUNTIFS('Dienstrooster'!$C$2:$C$367,A22,'Dienstrooster'!$B$2:$B$367,"Weekdag"))</f>
        <v/>
      </c>
      <c r="E22" s="14">
        <f>IF(A22="","",COUNTIFS('Dienstrooster'!$C$2:$C$367,A22,'Dienstrooster'!$B$2:$B$367,"Zaterdag"))</f>
        <v/>
      </c>
      <c r="F22" s="14">
        <f>IF(A22="","",COUNTIFS('Dienstrooster'!$C$2:$C$367,A22,'Dienstrooster'!$B$2:$B$367,"Zondag"))</f>
        <v/>
      </c>
      <c r="G22" s="14">
        <f>IF(A22="","",COUNTIFS('Dienstrooster'!$C$2:$C$367,A22,'Dienstrooster'!$B$2:$B$367,"Feestdag"))</f>
        <v/>
      </c>
      <c r="H22" s="14">
        <f>IF(A22="","",COUNTIF('Dienstrooster'!$D$2:$D$367,A22))</f>
        <v/>
      </c>
      <c r="I22" s="14">
        <f>IF(A22="","",COUNTIFS('Dienstrooster'!$D$2:$D$367,A22,'Dienstrooster'!$B$2:$B$367,"Zaterdag"))</f>
        <v/>
      </c>
      <c r="J22" s="14">
        <f>IF(A22="","",COUNTIFS('Dienstrooster'!$D$2:$D$367,A22,'Dienstrooster'!$B$2:$B$367,"Zondag"))</f>
        <v/>
      </c>
      <c r="K22" s="14">
        <f>IF(A22="","",COUNTIFS('Dienstrooster'!$D$2:$D$367,A22,'Dienstrooster'!$B$2:$B$367,"Feestdag"))</f>
        <v/>
      </c>
      <c r="L22" s="22">
        <f>IF(OR(A22="",SUM(Quotites)=0),"",COUNTA('Dienstrooster'!$C$2:$C$367)*B22/SUM(Quotites))</f>
        <v/>
      </c>
      <c r="M22" s="23">
        <f>IF(L22="","",C22-L22)</f>
        <v/>
      </c>
      <c r="N22" s="14">
        <f>IF(A22="","",E22+F22+G22)</f>
        <v/>
      </c>
    </row>
    <row r="23">
      <c r="A23" s="7">
        <f>IF('Team'!A22="","",'Team'!A22)</f>
        <v/>
      </c>
      <c r="B23" s="21">
        <f>IF(A23="","",'Team'!B22)</f>
        <v/>
      </c>
      <c r="C23" s="14">
        <f>IF(A23="","",COUNTIF('Dienstrooster'!$C$2:$C$367,A23))</f>
        <v/>
      </c>
      <c r="D23" s="14">
        <f>IF(A23="","",COUNTIFS('Dienstrooster'!$C$2:$C$367,A23,'Dienstrooster'!$B$2:$B$367,"Weekdag"))</f>
        <v/>
      </c>
      <c r="E23" s="14">
        <f>IF(A23="","",COUNTIFS('Dienstrooster'!$C$2:$C$367,A23,'Dienstrooster'!$B$2:$B$367,"Zaterdag"))</f>
        <v/>
      </c>
      <c r="F23" s="14">
        <f>IF(A23="","",COUNTIFS('Dienstrooster'!$C$2:$C$367,A23,'Dienstrooster'!$B$2:$B$367,"Zondag"))</f>
        <v/>
      </c>
      <c r="G23" s="14">
        <f>IF(A23="","",COUNTIFS('Dienstrooster'!$C$2:$C$367,A23,'Dienstrooster'!$B$2:$B$367,"Feestdag"))</f>
        <v/>
      </c>
      <c r="H23" s="14">
        <f>IF(A23="","",COUNTIF('Dienstrooster'!$D$2:$D$367,A23))</f>
        <v/>
      </c>
      <c r="I23" s="14">
        <f>IF(A23="","",COUNTIFS('Dienstrooster'!$D$2:$D$367,A23,'Dienstrooster'!$B$2:$B$367,"Zaterdag"))</f>
        <v/>
      </c>
      <c r="J23" s="14">
        <f>IF(A23="","",COUNTIFS('Dienstrooster'!$D$2:$D$367,A23,'Dienstrooster'!$B$2:$B$367,"Zondag"))</f>
        <v/>
      </c>
      <c r="K23" s="14">
        <f>IF(A23="","",COUNTIFS('Dienstrooster'!$D$2:$D$367,A23,'Dienstrooster'!$B$2:$B$367,"Feestdag"))</f>
        <v/>
      </c>
      <c r="L23" s="22">
        <f>IF(OR(A23="",SUM(Quotites)=0),"",COUNTA('Dienstrooster'!$C$2:$C$367)*B23/SUM(Quotites))</f>
        <v/>
      </c>
      <c r="M23" s="23">
        <f>IF(L23="","",C23-L23)</f>
        <v/>
      </c>
      <c r="N23" s="14">
        <f>IF(A23="","",E23+F23+G23)</f>
        <v/>
      </c>
    </row>
    <row r="24">
      <c r="A24" s="7">
        <f>IF('Team'!A23="","",'Team'!A23)</f>
        <v/>
      </c>
      <c r="B24" s="21">
        <f>IF(A24="","",'Team'!B23)</f>
        <v/>
      </c>
      <c r="C24" s="14">
        <f>IF(A24="","",COUNTIF('Dienstrooster'!$C$2:$C$367,A24))</f>
        <v/>
      </c>
      <c r="D24" s="14">
        <f>IF(A24="","",COUNTIFS('Dienstrooster'!$C$2:$C$367,A24,'Dienstrooster'!$B$2:$B$367,"Weekdag"))</f>
        <v/>
      </c>
      <c r="E24" s="14">
        <f>IF(A24="","",COUNTIFS('Dienstrooster'!$C$2:$C$367,A24,'Dienstrooster'!$B$2:$B$367,"Zaterdag"))</f>
        <v/>
      </c>
      <c r="F24" s="14">
        <f>IF(A24="","",COUNTIFS('Dienstrooster'!$C$2:$C$367,A24,'Dienstrooster'!$B$2:$B$367,"Zondag"))</f>
        <v/>
      </c>
      <c r="G24" s="14">
        <f>IF(A24="","",COUNTIFS('Dienstrooster'!$C$2:$C$367,A24,'Dienstrooster'!$B$2:$B$367,"Feestdag"))</f>
        <v/>
      </c>
      <c r="H24" s="14">
        <f>IF(A24="","",COUNTIF('Dienstrooster'!$D$2:$D$367,A24))</f>
        <v/>
      </c>
      <c r="I24" s="14">
        <f>IF(A24="","",COUNTIFS('Dienstrooster'!$D$2:$D$367,A24,'Dienstrooster'!$B$2:$B$367,"Zaterdag"))</f>
        <v/>
      </c>
      <c r="J24" s="14">
        <f>IF(A24="","",COUNTIFS('Dienstrooster'!$D$2:$D$367,A24,'Dienstrooster'!$B$2:$B$367,"Zondag"))</f>
        <v/>
      </c>
      <c r="K24" s="14">
        <f>IF(A24="","",COUNTIFS('Dienstrooster'!$D$2:$D$367,A24,'Dienstrooster'!$B$2:$B$367,"Feestdag"))</f>
        <v/>
      </c>
      <c r="L24" s="22">
        <f>IF(OR(A24="",SUM(Quotites)=0),"",COUNTA('Dienstrooster'!$C$2:$C$367)*B24/SUM(Quotites))</f>
        <v/>
      </c>
      <c r="M24" s="23">
        <f>IF(L24="","",C24-L24)</f>
        <v/>
      </c>
      <c r="N24" s="14">
        <f>IF(A24="","",E24+F24+G24)</f>
        <v/>
      </c>
    </row>
    <row r="25">
      <c r="A25" s="7">
        <f>IF('Team'!A24="","",'Team'!A24)</f>
        <v/>
      </c>
      <c r="B25" s="21">
        <f>IF(A25="","",'Team'!B24)</f>
        <v/>
      </c>
      <c r="C25" s="14">
        <f>IF(A25="","",COUNTIF('Dienstrooster'!$C$2:$C$367,A25))</f>
        <v/>
      </c>
      <c r="D25" s="14">
        <f>IF(A25="","",COUNTIFS('Dienstrooster'!$C$2:$C$367,A25,'Dienstrooster'!$B$2:$B$367,"Weekdag"))</f>
        <v/>
      </c>
      <c r="E25" s="14">
        <f>IF(A25="","",COUNTIFS('Dienstrooster'!$C$2:$C$367,A25,'Dienstrooster'!$B$2:$B$367,"Zaterdag"))</f>
        <v/>
      </c>
      <c r="F25" s="14">
        <f>IF(A25="","",COUNTIFS('Dienstrooster'!$C$2:$C$367,A25,'Dienstrooster'!$B$2:$B$367,"Zondag"))</f>
        <v/>
      </c>
      <c r="G25" s="14">
        <f>IF(A25="","",COUNTIFS('Dienstrooster'!$C$2:$C$367,A25,'Dienstrooster'!$B$2:$B$367,"Feestdag"))</f>
        <v/>
      </c>
      <c r="H25" s="14">
        <f>IF(A25="","",COUNTIF('Dienstrooster'!$D$2:$D$367,A25))</f>
        <v/>
      </c>
      <c r="I25" s="14">
        <f>IF(A25="","",COUNTIFS('Dienstrooster'!$D$2:$D$367,A25,'Dienstrooster'!$B$2:$B$367,"Zaterdag"))</f>
        <v/>
      </c>
      <c r="J25" s="14">
        <f>IF(A25="","",COUNTIFS('Dienstrooster'!$D$2:$D$367,A25,'Dienstrooster'!$B$2:$B$367,"Zondag"))</f>
        <v/>
      </c>
      <c r="K25" s="14">
        <f>IF(A25="","",COUNTIFS('Dienstrooster'!$D$2:$D$367,A25,'Dienstrooster'!$B$2:$B$367,"Feestdag"))</f>
        <v/>
      </c>
      <c r="L25" s="22">
        <f>IF(OR(A25="",SUM(Quotites)=0),"",COUNTA('Dienstrooster'!$C$2:$C$367)*B25/SUM(Quotites))</f>
        <v/>
      </c>
      <c r="M25" s="23">
        <f>IF(L25="","",C25-L25)</f>
        <v/>
      </c>
      <c r="N25" s="14">
        <f>IF(A25="","",E25+F25+G25)</f>
        <v/>
      </c>
    </row>
    <row r="26">
      <c r="A26" s="7">
        <f>IF('Team'!A25="","",'Team'!A25)</f>
        <v/>
      </c>
      <c r="B26" s="21">
        <f>IF(A26="","",'Team'!B25)</f>
        <v/>
      </c>
      <c r="C26" s="14">
        <f>IF(A26="","",COUNTIF('Dienstrooster'!$C$2:$C$367,A26))</f>
        <v/>
      </c>
      <c r="D26" s="14">
        <f>IF(A26="","",COUNTIFS('Dienstrooster'!$C$2:$C$367,A26,'Dienstrooster'!$B$2:$B$367,"Weekdag"))</f>
        <v/>
      </c>
      <c r="E26" s="14">
        <f>IF(A26="","",COUNTIFS('Dienstrooster'!$C$2:$C$367,A26,'Dienstrooster'!$B$2:$B$367,"Zaterdag"))</f>
        <v/>
      </c>
      <c r="F26" s="14">
        <f>IF(A26="","",COUNTIFS('Dienstrooster'!$C$2:$C$367,A26,'Dienstrooster'!$B$2:$B$367,"Zondag"))</f>
        <v/>
      </c>
      <c r="G26" s="14">
        <f>IF(A26="","",COUNTIFS('Dienstrooster'!$C$2:$C$367,A26,'Dienstrooster'!$B$2:$B$367,"Feestdag"))</f>
        <v/>
      </c>
      <c r="H26" s="14">
        <f>IF(A26="","",COUNTIF('Dienstrooster'!$D$2:$D$367,A26))</f>
        <v/>
      </c>
      <c r="I26" s="14">
        <f>IF(A26="","",COUNTIFS('Dienstrooster'!$D$2:$D$367,A26,'Dienstrooster'!$B$2:$B$367,"Zaterdag"))</f>
        <v/>
      </c>
      <c r="J26" s="14">
        <f>IF(A26="","",COUNTIFS('Dienstrooster'!$D$2:$D$367,A26,'Dienstrooster'!$B$2:$B$367,"Zondag"))</f>
        <v/>
      </c>
      <c r="K26" s="14">
        <f>IF(A26="","",COUNTIFS('Dienstrooster'!$D$2:$D$367,A26,'Dienstrooster'!$B$2:$B$367,"Feestdag"))</f>
        <v/>
      </c>
      <c r="L26" s="22">
        <f>IF(OR(A26="",SUM(Quotites)=0),"",COUNTA('Dienstrooster'!$C$2:$C$367)*B26/SUM(Quotites))</f>
        <v/>
      </c>
      <c r="M26" s="23">
        <f>IF(L26="","",C26-L26)</f>
        <v/>
      </c>
      <c r="N26" s="14">
        <f>IF(A26="","",E26+F26+G26)</f>
        <v/>
      </c>
    </row>
    <row r="27">
      <c r="A27" s="7">
        <f>IF('Team'!A26="","",'Team'!A26)</f>
        <v/>
      </c>
      <c r="B27" s="21">
        <f>IF(A27="","",'Team'!B26)</f>
        <v/>
      </c>
      <c r="C27" s="14">
        <f>IF(A27="","",COUNTIF('Dienstrooster'!$C$2:$C$367,A27))</f>
        <v/>
      </c>
      <c r="D27" s="14">
        <f>IF(A27="","",COUNTIFS('Dienstrooster'!$C$2:$C$367,A27,'Dienstrooster'!$B$2:$B$367,"Weekdag"))</f>
        <v/>
      </c>
      <c r="E27" s="14">
        <f>IF(A27="","",COUNTIFS('Dienstrooster'!$C$2:$C$367,A27,'Dienstrooster'!$B$2:$B$367,"Zaterdag"))</f>
        <v/>
      </c>
      <c r="F27" s="14">
        <f>IF(A27="","",COUNTIFS('Dienstrooster'!$C$2:$C$367,A27,'Dienstrooster'!$B$2:$B$367,"Zondag"))</f>
        <v/>
      </c>
      <c r="G27" s="14">
        <f>IF(A27="","",COUNTIFS('Dienstrooster'!$C$2:$C$367,A27,'Dienstrooster'!$B$2:$B$367,"Feestdag"))</f>
        <v/>
      </c>
      <c r="H27" s="14">
        <f>IF(A27="","",COUNTIF('Dienstrooster'!$D$2:$D$367,A27))</f>
        <v/>
      </c>
      <c r="I27" s="14">
        <f>IF(A27="","",COUNTIFS('Dienstrooster'!$D$2:$D$367,A27,'Dienstrooster'!$B$2:$B$367,"Zaterdag"))</f>
        <v/>
      </c>
      <c r="J27" s="14">
        <f>IF(A27="","",COUNTIFS('Dienstrooster'!$D$2:$D$367,A27,'Dienstrooster'!$B$2:$B$367,"Zondag"))</f>
        <v/>
      </c>
      <c r="K27" s="14">
        <f>IF(A27="","",COUNTIFS('Dienstrooster'!$D$2:$D$367,A27,'Dienstrooster'!$B$2:$B$367,"Feestdag"))</f>
        <v/>
      </c>
      <c r="L27" s="22">
        <f>IF(OR(A27="",SUM(Quotites)=0),"",COUNTA('Dienstrooster'!$C$2:$C$367)*B27/SUM(Quotites))</f>
        <v/>
      </c>
      <c r="M27" s="23">
        <f>IF(L27="","",C27-L27)</f>
        <v/>
      </c>
      <c r="N27" s="14">
        <f>IF(A27="","",E27+F27+G27)</f>
        <v/>
      </c>
    </row>
    <row r="28">
      <c r="A28" s="7">
        <f>IF('Team'!A27="","",'Team'!A27)</f>
        <v/>
      </c>
      <c r="B28" s="21">
        <f>IF(A28="","",'Team'!B27)</f>
        <v/>
      </c>
      <c r="C28" s="14">
        <f>IF(A28="","",COUNTIF('Dienstrooster'!$C$2:$C$367,A28))</f>
        <v/>
      </c>
      <c r="D28" s="14">
        <f>IF(A28="","",COUNTIFS('Dienstrooster'!$C$2:$C$367,A28,'Dienstrooster'!$B$2:$B$367,"Weekdag"))</f>
        <v/>
      </c>
      <c r="E28" s="14">
        <f>IF(A28="","",COUNTIFS('Dienstrooster'!$C$2:$C$367,A28,'Dienstrooster'!$B$2:$B$367,"Zaterdag"))</f>
        <v/>
      </c>
      <c r="F28" s="14">
        <f>IF(A28="","",COUNTIFS('Dienstrooster'!$C$2:$C$367,A28,'Dienstrooster'!$B$2:$B$367,"Zondag"))</f>
        <v/>
      </c>
      <c r="G28" s="14">
        <f>IF(A28="","",COUNTIFS('Dienstrooster'!$C$2:$C$367,A28,'Dienstrooster'!$B$2:$B$367,"Feestdag"))</f>
        <v/>
      </c>
      <c r="H28" s="14">
        <f>IF(A28="","",COUNTIF('Dienstrooster'!$D$2:$D$367,A28))</f>
        <v/>
      </c>
      <c r="I28" s="14">
        <f>IF(A28="","",COUNTIFS('Dienstrooster'!$D$2:$D$367,A28,'Dienstrooster'!$B$2:$B$367,"Zaterdag"))</f>
        <v/>
      </c>
      <c r="J28" s="14">
        <f>IF(A28="","",COUNTIFS('Dienstrooster'!$D$2:$D$367,A28,'Dienstrooster'!$B$2:$B$367,"Zondag"))</f>
        <v/>
      </c>
      <c r="K28" s="14">
        <f>IF(A28="","",COUNTIFS('Dienstrooster'!$D$2:$D$367,A28,'Dienstrooster'!$B$2:$B$367,"Feestdag"))</f>
        <v/>
      </c>
      <c r="L28" s="22">
        <f>IF(OR(A28="",SUM(Quotites)=0),"",COUNTA('Dienstrooster'!$C$2:$C$367)*B28/SUM(Quotites))</f>
        <v/>
      </c>
      <c r="M28" s="23">
        <f>IF(L28="","",C28-L28)</f>
        <v/>
      </c>
      <c r="N28" s="14">
        <f>IF(A28="","",E28+F28+G28)</f>
        <v/>
      </c>
    </row>
    <row r="29">
      <c r="A29" s="7">
        <f>IF('Team'!A28="","",'Team'!A28)</f>
        <v/>
      </c>
      <c r="B29" s="21">
        <f>IF(A29="","",'Team'!B28)</f>
        <v/>
      </c>
      <c r="C29" s="14">
        <f>IF(A29="","",COUNTIF('Dienstrooster'!$C$2:$C$367,A29))</f>
        <v/>
      </c>
      <c r="D29" s="14">
        <f>IF(A29="","",COUNTIFS('Dienstrooster'!$C$2:$C$367,A29,'Dienstrooster'!$B$2:$B$367,"Weekdag"))</f>
        <v/>
      </c>
      <c r="E29" s="14">
        <f>IF(A29="","",COUNTIFS('Dienstrooster'!$C$2:$C$367,A29,'Dienstrooster'!$B$2:$B$367,"Zaterdag"))</f>
        <v/>
      </c>
      <c r="F29" s="14">
        <f>IF(A29="","",COUNTIFS('Dienstrooster'!$C$2:$C$367,A29,'Dienstrooster'!$B$2:$B$367,"Zondag"))</f>
        <v/>
      </c>
      <c r="G29" s="14">
        <f>IF(A29="","",COUNTIFS('Dienstrooster'!$C$2:$C$367,A29,'Dienstrooster'!$B$2:$B$367,"Feestdag"))</f>
        <v/>
      </c>
      <c r="H29" s="14">
        <f>IF(A29="","",COUNTIF('Dienstrooster'!$D$2:$D$367,A29))</f>
        <v/>
      </c>
      <c r="I29" s="14">
        <f>IF(A29="","",COUNTIFS('Dienstrooster'!$D$2:$D$367,A29,'Dienstrooster'!$B$2:$B$367,"Zaterdag"))</f>
        <v/>
      </c>
      <c r="J29" s="14">
        <f>IF(A29="","",COUNTIFS('Dienstrooster'!$D$2:$D$367,A29,'Dienstrooster'!$B$2:$B$367,"Zondag"))</f>
        <v/>
      </c>
      <c r="K29" s="14">
        <f>IF(A29="","",COUNTIFS('Dienstrooster'!$D$2:$D$367,A29,'Dienstrooster'!$B$2:$B$367,"Feestdag"))</f>
        <v/>
      </c>
      <c r="L29" s="22">
        <f>IF(OR(A29="",SUM(Quotites)=0),"",COUNTA('Dienstrooster'!$C$2:$C$367)*B29/SUM(Quotites))</f>
        <v/>
      </c>
      <c r="M29" s="23">
        <f>IF(L29="","",C29-L29)</f>
        <v/>
      </c>
      <c r="N29" s="14">
        <f>IF(A29="","",E29+F29+G29)</f>
        <v/>
      </c>
    </row>
    <row r="30">
      <c r="A30" s="7">
        <f>IF('Team'!A29="","",'Team'!A29)</f>
        <v/>
      </c>
      <c r="B30" s="21">
        <f>IF(A30="","",'Team'!B29)</f>
        <v/>
      </c>
      <c r="C30" s="14">
        <f>IF(A30="","",COUNTIF('Dienstrooster'!$C$2:$C$367,A30))</f>
        <v/>
      </c>
      <c r="D30" s="14">
        <f>IF(A30="","",COUNTIFS('Dienstrooster'!$C$2:$C$367,A30,'Dienstrooster'!$B$2:$B$367,"Weekdag"))</f>
        <v/>
      </c>
      <c r="E30" s="14">
        <f>IF(A30="","",COUNTIFS('Dienstrooster'!$C$2:$C$367,A30,'Dienstrooster'!$B$2:$B$367,"Zaterdag"))</f>
        <v/>
      </c>
      <c r="F30" s="14">
        <f>IF(A30="","",COUNTIFS('Dienstrooster'!$C$2:$C$367,A30,'Dienstrooster'!$B$2:$B$367,"Zondag"))</f>
        <v/>
      </c>
      <c r="G30" s="14">
        <f>IF(A30="","",COUNTIFS('Dienstrooster'!$C$2:$C$367,A30,'Dienstrooster'!$B$2:$B$367,"Feestdag"))</f>
        <v/>
      </c>
      <c r="H30" s="14">
        <f>IF(A30="","",COUNTIF('Dienstrooster'!$D$2:$D$367,A30))</f>
        <v/>
      </c>
      <c r="I30" s="14">
        <f>IF(A30="","",COUNTIFS('Dienstrooster'!$D$2:$D$367,A30,'Dienstrooster'!$B$2:$B$367,"Zaterdag"))</f>
        <v/>
      </c>
      <c r="J30" s="14">
        <f>IF(A30="","",COUNTIFS('Dienstrooster'!$D$2:$D$367,A30,'Dienstrooster'!$B$2:$B$367,"Zondag"))</f>
        <v/>
      </c>
      <c r="K30" s="14">
        <f>IF(A30="","",COUNTIFS('Dienstrooster'!$D$2:$D$367,A30,'Dienstrooster'!$B$2:$B$367,"Feestdag"))</f>
        <v/>
      </c>
      <c r="L30" s="22">
        <f>IF(OR(A30="",SUM(Quotites)=0),"",COUNTA('Dienstrooster'!$C$2:$C$367)*B30/SUM(Quotites))</f>
        <v/>
      </c>
      <c r="M30" s="23">
        <f>IF(L30="","",C30-L30)</f>
        <v/>
      </c>
      <c r="N30" s="14">
        <f>IF(A30="","",E30+F30+G30)</f>
        <v/>
      </c>
    </row>
    <row r="31">
      <c r="A31" s="7">
        <f>IF('Team'!A30="","",'Team'!A30)</f>
        <v/>
      </c>
      <c r="B31" s="21">
        <f>IF(A31="","",'Team'!B30)</f>
        <v/>
      </c>
      <c r="C31" s="14">
        <f>IF(A31="","",COUNTIF('Dienstrooster'!$C$2:$C$367,A31))</f>
        <v/>
      </c>
      <c r="D31" s="14">
        <f>IF(A31="","",COUNTIFS('Dienstrooster'!$C$2:$C$367,A31,'Dienstrooster'!$B$2:$B$367,"Weekdag"))</f>
        <v/>
      </c>
      <c r="E31" s="14">
        <f>IF(A31="","",COUNTIFS('Dienstrooster'!$C$2:$C$367,A31,'Dienstrooster'!$B$2:$B$367,"Zaterdag"))</f>
        <v/>
      </c>
      <c r="F31" s="14">
        <f>IF(A31="","",COUNTIFS('Dienstrooster'!$C$2:$C$367,A31,'Dienstrooster'!$B$2:$B$367,"Zondag"))</f>
        <v/>
      </c>
      <c r="G31" s="14">
        <f>IF(A31="","",COUNTIFS('Dienstrooster'!$C$2:$C$367,A31,'Dienstrooster'!$B$2:$B$367,"Feestdag"))</f>
        <v/>
      </c>
      <c r="H31" s="14">
        <f>IF(A31="","",COUNTIF('Dienstrooster'!$D$2:$D$367,A31))</f>
        <v/>
      </c>
      <c r="I31" s="14">
        <f>IF(A31="","",COUNTIFS('Dienstrooster'!$D$2:$D$367,A31,'Dienstrooster'!$B$2:$B$367,"Zaterdag"))</f>
        <v/>
      </c>
      <c r="J31" s="14">
        <f>IF(A31="","",COUNTIFS('Dienstrooster'!$D$2:$D$367,A31,'Dienstrooster'!$B$2:$B$367,"Zondag"))</f>
        <v/>
      </c>
      <c r="K31" s="14">
        <f>IF(A31="","",COUNTIFS('Dienstrooster'!$D$2:$D$367,A31,'Dienstrooster'!$B$2:$B$367,"Feestdag"))</f>
        <v/>
      </c>
      <c r="L31" s="22">
        <f>IF(OR(A31="",SUM(Quotites)=0),"",COUNTA('Dienstrooster'!$C$2:$C$367)*B31/SUM(Quotites))</f>
        <v/>
      </c>
      <c r="M31" s="23">
        <f>IF(L31="","",C31-L31)</f>
        <v/>
      </c>
      <c r="N31" s="14">
        <f>IF(A31="","",E31+F31+G31)</f>
        <v/>
      </c>
    </row>
    <row r="32">
      <c r="A32" s="7">
        <f>IF('Team'!A31="","",'Team'!A31)</f>
        <v/>
      </c>
      <c r="B32" s="21">
        <f>IF(A32="","",'Team'!B31)</f>
        <v/>
      </c>
      <c r="C32" s="14">
        <f>IF(A32="","",COUNTIF('Dienstrooster'!$C$2:$C$367,A32))</f>
        <v/>
      </c>
      <c r="D32" s="14">
        <f>IF(A32="","",COUNTIFS('Dienstrooster'!$C$2:$C$367,A32,'Dienstrooster'!$B$2:$B$367,"Weekdag"))</f>
        <v/>
      </c>
      <c r="E32" s="14">
        <f>IF(A32="","",COUNTIFS('Dienstrooster'!$C$2:$C$367,A32,'Dienstrooster'!$B$2:$B$367,"Zaterdag"))</f>
        <v/>
      </c>
      <c r="F32" s="14">
        <f>IF(A32="","",COUNTIFS('Dienstrooster'!$C$2:$C$367,A32,'Dienstrooster'!$B$2:$B$367,"Zondag"))</f>
        <v/>
      </c>
      <c r="G32" s="14">
        <f>IF(A32="","",COUNTIFS('Dienstrooster'!$C$2:$C$367,A32,'Dienstrooster'!$B$2:$B$367,"Feestdag"))</f>
        <v/>
      </c>
      <c r="H32" s="14">
        <f>IF(A32="","",COUNTIF('Dienstrooster'!$D$2:$D$367,A32))</f>
        <v/>
      </c>
      <c r="I32" s="14">
        <f>IF(A32="","",COUNTIFS('Dienstrooster'!$D$2:$D$367,A32,'Dienstrooster'!$B$2:$B$367,"Zaterdag"))</f>
        <v/>
      </c>
      <c r="J32" s="14">
        <f>IF(A32="","",COUNTIFS('Dienstrooster'!$D$2:$D$367,A32,'Dienstrooster'!$B$2:$B$367,"Zondag"))</f>
        <v/>
      </c>
      <c r="K32" s="14">
        <f>IF(A32="","",COUNTIFS('Dienstrooster'!$D$2:$D$367,A32,'Dienstrooster'!$B$2:$B$367,"Feestdag"))</f>
        <v/>
      </c>
      <c r="L32" s="22">
        <f>IF(OR(A32="",SUM(Quotites)=0),"",COUNTA('Dienstrooster'!$C$2:$C$367)*B32/SUM(Quotites))</f>
        <v/>
      </c>
      <c r="M32" s="23">
        <f>IF(L32="","",C32-L32)</f>
        <v/>
      </c>
      <c r="N32" s="14">
        <f>IF(A32="","",E32+F32+G32)</f>
        <v/>
      </c>
    </row>
    <row r="33"/>
    <row r="34">
      <c r="A34" s="2" t="inlineStr">
        <is>
          <t>Verwacht deel = ingevulde diensten op lijn 1 × fte van de arts ÷ som van de fte’s.</t>
        </is>
      </c>
    </row>
  </sheetData>
  <mergeCells count="3">
    <mergeCell ref="H1:K1"/>
    <mergeCell ref="L1:N1"/>
    <mergeCell ref="C1:G1"/>
  </mergeCells>
  <conditionalFormatting sqref="M3:M32">
    <cfRule type="colorScale" priority="1">
      <colorScale>
        <cfvo type="min" val="0"/>
        <cfvo type="num" val="0"/>
        <cfvo type="max" val="0"/>
        <color rgb="FF2E7D32"/>
        <color rgb="FFFFFFFF"/>
        <color rgb="FFC62828"/>
      </colorScale>
    </cfRule>
  </conditionalFormatting>
  <pageMargins left="0.7" right="0.7" top="0.75" bottom="0.75" header="0.3" footer="0.3"/>
  <headerFooter>
    <oddHeader/>
    <oddFooter>&amp;L&amp;8 Gratis sjabloon BioSked Momentum · biosked.com&amp;R&amp;8 Pagina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12.0000</AppVersion>
</Properties>
</file>

<file path=docProps/core.xml><?xml version="1.0" encoding="utf-8"?>
<cp:coreProperties xmlns:cp="http://schemas.openxmlformats.org/package/2006/metadata/core-properties">
  <dc:creator xmlns:dc="http://purl.org/dc/elements/1.1/">BioSked</dc:creator>
  <dc:title xmlns:dc="http://purl.org/dc/elements/1.1/">Sjabloon dienstrooster voor artsen (Nederland)</dc:title>
  <dc:description xmlns:dc="http://purl.org/dc/elements/1.1/">Gratis sjabloon: https://biosked.com/nl-nl/gids/dienstrooster-artsen/</dc:description>
  <dc:subject xmlns:dc="http://purl.org/dc/elements/1.1/">Dienstrooster, tellers voor een eerlijke verdeling en controles</dc:subject>
  <dcterms:created xmlns:dcterms="http://purl.org/dc/terms/" xmlns:xsi="http://www.w3.org/2001/XMLSchema-instance" xsi:type="dcterms:W3CDTF">2026-10-13T05:47:58Z</dcterms:created>
  <dcterms:modified xmlns:dcterms="http://purl.org/dc/terms/" xmlns:xsi="http://www.w3.org/2001/XMLSchema-instance" xsi:type="dcterms:W3CDTF">2026-10-13T06:40:08Z</dcterms:modified>
  <cp:lastModifiedBy>BioSked</cp:lastModifiedBy>
</cp:coreProperties>
</file>